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S\Reporting\ICCB Reporting\UFRS\FY20\"/>
    </mc:Choice>
  </mc:AlternateContent>
  <xr:revisionPtr revIDLastSave="0" documentId="13_ncr:1_{1572AC03-82A5-4211-A13D-15F57C66FB9E}" xr6:coauthVersionLast="36" xr6:coauthVersionMax="36" xr10:uidLastSave="{00000000-0000-0000-0000-000000000000}"/>
  <bookViews>
    <workbookView xWindow="0" yWindow="0" windowWidth="23040" windowHeight="9540" xr2:uid="{00000000-000D-0000-FFFF-FFFF00000000}"/>
  </bookViews>
  <sheets>
    <sheet name="UFS_1" sheetId="1" r:id="rId1"/>
    <sheet name="UFS_2" sheetId="2" r:id="rId2"/>
    <sheet name="UFS_3" sheetId="3" r:id="rId3"/>
    <sheet name="UFS_4" sheetId="4" r:id="rId4"/>
    <sheet name="UFS_5" sheetId="5" r:id="rId5"/>
    <sheet name="Edit" sheetId="6" r:id="rId6"/>
  </sheets>
  <definedNames>
    <definedName name="M">#N/A</definedName>
    <definedName name="NM">#N/A</definedName>
    <definedName name="_xlnm.Print_Area" localSheetId="0">UFS_1!$A$1:$P$78</definedName>
    <definedName name="_xlnm.Print_Area" localSheetId="1">UFS_2!$B$1:$J$59</definedName>
    <definedName name="_xlnm.Print_Area" localSheetId="2">UFS_3!$A$11:$K$112</definedName>
    <definedName name="_xlnm.Print_Area" localSheetId="3">UFS_4!$A$1:$G$69</definedName>
    <definedName name="_xlnm.Print_Area" localSheetId="4">UFS_5!$A$1:$E$75</definedName>
    <definedName name="_xlnm.Print_Titles" localSheetId="0">UFS_1!$1:$5</definedName>
    <definedName name="_xlnm.Print_Titles" localSheetId="2">UFS_3!$1:$9</definedName>
    <definedName name="_xlnm.Print_Titles" localSheetId="4">UFS_5!$1:$7</definedName>
  </definedNames>
  <calcPr calcId="191029"/>
</workbook>
</file>

<file path=xl/calcChain.xml><?xml version="1.0" encoding="utf-8"?>
<calcChain xmlns="http://schemas.openxmlformats.org/spreadsheetml/2006/main">
  <c r="E22" i="3" l="1"/>
  <c r="E99" i="3" l="1"/>
  <c r="E54" i="3"/>
  <c r="E26" i="2"/>
  <c r="E18" i="2"/>
  <c r="P57" i="1" l="1"/>
  <c r="R57" i="1"/>
  <c r="P58" i="1"/>
  <c r="R58" i="1"/>
  <c r="J19" i="2" l="1"/>
  <c r="E35" i="1" l="1"/>
  <c r="F35" i="1"/>
  <c r="G35" i="1"/>
  <c r="H35" i="1"/>
  <c r="I35" i="1"/>
  <c r="J35" i="1"/>
  <c r="K35" i="1"/>
  <c r="L35" i="1"/>
  <c r="M35" i="1"/>
  <c r="N35" i="1"/>
  <c r="O35" i="1"/>
  <c r="P35" i="1"/>
  <c r="D35" i="1"/>
  <c r="H60" i="1"/>
  <c r="G72" i="1"/>
  <c r="H72" i="1"/>
  <c r="I72" i="1"/>
  <c r="J72" i="1"/>
  <c r="K72" i="1"/>
  <c r="L72" i="1"/>
  <c r="M72" i="1"/>
  <c r="N72" i="1"/>
  <c r="F72" i="1"/>
  <c r="P74" i="1"/>
  <c r="P23" i="1"/>
  <c r="D34" i="6"/>
  <c r="F34" i="6" s="1"/>
  <c r="D8" i="6"/>
  <c r="F8" i="6"/>
  <c r="J26" i="2"/>
  <c r="J25" i="2"/>
  <c r="J18" i="2"/>
  <c r="J17" i="2"/>
  <c r="J16" i="2"/>
  <c r="J15" i="2"/>
  <c r="I21" i="2"/>
  <c r="P51" i="1"/>
  <c r="P52" i="1"/>
  <c r="D33" i="6"/>
  <c r="F33" i="6" s="1"/>
  <c r="G28" i="2"/>
  <c r="E28" i="2"/>
  <c r="E21" i="2"/>
  <c r="P48" i="1"/>
  <c r="P53" i="1"/>
  <c r="P54" i="1"/>
  <c r="P55" i="1"/>
  <c r="P56" i="1"/>
  <c r="P59" i="1"/>
  <c r="F60" i="1"/>
  <c r="J60" i="1"/>
  <c r="L60" i="1"/>
  <c r="N60" i="1"/>
  <c r="P63" i="1"/>
  <c r="P64" i="1"/>
  <c r="P65" i="1"/>
  <c r="P66" i="1"/>
  <c r="P67" i="1"/>
  <c r="P68" i="1"/>
  <c r="P69" i="1"/>
  <c r="P70" i="1"/>
  <c r="P71" i="1"/>
  <c r="D23" i="1"/>
  <c r="D39" i="1" s="1"/>
  <c r="F23" i="1"/>
  <c r="F39" i="1" s="1"/>
  <c r="H23" i="1"/>
  <c r="J23" i="1"/>
  <c r="J39" i="1" s="1"/>
  <c r="L23" i="1"/>
  <c r="N23" i="1"/>
  <c r="N39" i="1" s="1"/>
  <c r="O23" i="1"/>
  <c r="Q23" i="1"/>
  <c r="E102" i="3"/>
  <c r="E109" i="3" s="1"/>
  <c r="G21" i="2"/>
  <c r="E32" i="3"/>
  <c r="D9" i="6" s="1"/>
  <c r="F9" i="6" s="1"/>
  <c r="E19" i="3"/>
  <c r="D7" i="6" s="1"/>
  <c r="F7" i="6" s="1"/>
  <c r="J59" i="2"/>
  <c r="J58" i="2"/>
  <c r="J55" i="2"/>
  <c r="J54" i="2"/>
  <c r="J51" i="2"/>
  <c r="J50" i="2"/>
  <c r="J47" i="2"/>
  <c r="J46" i="2"/>
  <c r="J43" i="2"/>
  <c r="J42" i="2"/>
  <c r="J39" i="2"/>
  <c r="J38" i="2"/>
  <c r="J35" i="2"/>
  <c r="J34" i="2"/>
  <c r="B4" i="5"/>
  <c r="B5" i="5"/>
  <c r="B3" i="5"/>
  <c r="B4" i="4"/>
  <c r="B5" i="4"/>
  <c r="B3" i="4"/>
  <c r="B5" i="3"/>
  <c r="B4" i="3"/>
  <c r="B3" i="3"/>
  <c r="B4" i="2"/>
  <c r="B5" i="2"/>
  <c r="B3" i="2"/>
  <c r="E38" i="5"/>
  <c r="E47" i="3"/>
  <c r="D11" i="6" s="1"/>
  <c r="F11" i="6" s="1"/>
  <c r="G56" i="3"/>
  <c r="H12" i="6" s="1"/>
  <c r="J12" i="6" s="1"/>
  <c r="F51" i="4"/>
  <c r="D52" i="6" s="1"/>
  <c r="F52" i="6" s="1"/>
  <c r="E67" i="5"/>
  <c r="D37" i="6"/>
  <c r="F37" i="6" s="1"/>
  <c r="D38" i="6"/>
  <c r="F38" i="6"/>
  <c r="D43" i="6"/>
  <c r="F43" i="6" s="1"/>
  <c r="D44" i="6"/>
  <c r="F44" i="6" s="1"/>
  <c r="D45" i="6"/>
  <c r="F45" i="6" s="1"/>
  <c r="D46" i="6"/>
  <c r="F46" i="6" s="1"/>
  <c r="D47" i="6"/>
  <c r="F47" i="6" s="1"/>
  <c r="D48" i="6"/>
  <c r="F48" i="6" s="1"/>
  <c r="D49" i="6"/>
  <c r="F49" i="6" s="1"/>
  <c r="D50" i="6"/>
  <c r="F50" i="6" s="1"/>
  <c r="D51" i="6"/>
  <c r="F51" i="6" s="1"/>
  <c r="R71" i="1"/>
  <c r="R69" i="1"/>
  <c r="R70" i="1"/>
  <c r="R68" i="1"/>
  <c r="R67" i="1"/>
  <c r="L24" i="6"/>
  <c r="N24" i="6" s="1"/>
  <c r="L17" i="6"/>
  <c r="N17" i="6" s="1"/>
  <c r="L18" i="6"/>
  <c r="N18" i="6" s="1"/>
  <c r="L19" i="6"/>
  <c r="N19" i="6" s="1"/>
  <c r="L20" i="6"/>
  <c r="N20" i="6" s="1"/>
  <c r="L21" i="6"/>
  <c r="N21" i="6" s="1"/>
  <c r="L22" i="6"/>
  <c r="N22" i="6" s="1"/>
  <c r="L23" i="6"/>
  <c r="N23" i="6" s="1"/>
  <c r="L16" i="6"/>
  <c r="N16" i="6" s="1"/>
  <c r="H17" i="6"/>
  <c r="J17" i="6" s="1"/>
  <c r="H18" i="6"/>
  <c r="J18" i="6" s="1"/>
  <c r="H19" i="6"/>
  <c r="J19" i="6" s="1"/>
  <c r="H20" i="6"/>
  <c r="J20" i="6" s="1"/>
  <c r="H21" i="6"/>
  <c r="J21" i="6" s="1"/>
  <c r="H22" i="6"/>
  <c r="J22" i="6" s="1"/>
  <c r="H23" i="6"/>
  <c r="J23" i="6" s="1"/>
  <c r="H24" i="6"/>
  <c r="J24" i="6" s="1"/>
  <c r="H16" i="6"/>
  <c r="J16" i="6" s="1"/>
  <c r="L11" i="6"/>
  <c r="N11" i="6"/>
  <c r="L8" i="6"/>
  <c r="N8" i="6" s="1"/>
  <c r="H8" i="6"/>
  <c r="J8" i="6" s="1"/>
  <c r="D17" i="6"/>
  <c r="F17" i="6" s="1"/>
  <c r="D18" i="6"/>
  <c r="F18" i="6" s="1"/>
  <c r="D19" i="6"/>
  <c r="F19" i="6" s="1"/>
  <c r="D20" i="6"/>
  <c r="F20" i="6" s="1"/>
  <c r="D21" i="6"/>
  <c r="F21" i="6" s="1"/>
  <c r="D22" i="6"/>
  <c r="F22" i="6" s="1"/>
  <c r="D23" i="6"/>
  <c r="F23" i="6" s="1"/>
  <c r="D24" i="6"/>
  <c r="F24" i="6" s="1"/>
  <c r="D16" i="6"/>
  <c r="F16" i="6" s="1"/>
  <c r="E54" i="5"/>
  <c r="E30" i="5"/>
  <c r="E22" i="5"/>
  <c r="E12" i="5"/>
  <c r="F68" i="4"/>
  <c r="F34" i="4"/>
  <c r="F28" i="4"/>
  <c r="D36" i="6" s="1"/>
  <c r="F36" i="6" s="1"/>
  <c r="F20" i="4"/>
  <c r="D35" i="6" s="1"/>
  <c r="F35" i="6" s="1"/>
  <c r="I16" i="4"/>
  <c r="K107" i="3"/>
  <c r="K106" i="3"/>
  <c r="K105" i="3"/>
  <c r="I102" i="3"/>
  <c r="I109" i="3" s="1"/>
  <c r="I119" i="3" s="1"/>
  <c r="G102" i="3"/>
  <c r="G109" i="3" s="1"/>
  <c r="K100" i="3"/>
  <c r="K99" i="3"/>
  <c r="K98" i="3"/>
  <c r="K97" i="3"/>
  <c r="K96" i="3"/>
  <c r="K95" i="3"/>
  <c r="K94" i="3"/>
  <c r="K93" i="3"/>
  <c r="K92" i="3"/>
  <c r="K91" i="3"/>
  <c r="K90" i="3"/>
  <c r="K86" i="3"/>
  <c r="K85" i="3"/>
  <c r="K84" i="3"/>
  <c r="I81" i="3"/>
  <c r="G81" i="3"/>
  <c r="G87" i="3" s="1"/>
  <c r="E81" i="3"/>
  <c r="E87" i="3" s="1"/>
  <c r="K79" i="3"/>
  <c r="K78" i="3"/>
  <c r="K77" i="3"/>
  <c r="K76" i="3"/>
  <c r="K75" i="3"/>
  <c r="K74" i="3"/>
  <c r="K73" i="3"/>
  <c r="K72" i="3"/>
  <c r="K71" i="3"/>
  <c r="K62" i="3"/>
  <c r="K61" i="3"/>
  <c r="I56" i="3"/>
  <c r="L12" i="6" s="1"/>
  <c r="N12" i="6" s="1"/>
  <c r="E56" i="3"/>
  <c r="D12" i="6" s="1"/>
  <c r="F12" i="6" s="1"/>
  <c r="K54" i="3"/>
  <c r="K53" i="3"/>
  <c r="K52" i="3"/>
  <c r="K51" i="3"/>
  <c r="K50" i="3"/>
  <c r="G47" i="3"/>
  <c r="H11" i="6" s="1"/>
  <c r="J11" i="6" s="1"/>
  <c r="K45" i="3"/>
  <c r="K44" i="3"/>
  <c r="K43" i="3"/>
  <c r="I40" i="3"/>
  <c r="L10" i="6" s="1"/>
  <c r="N10" i="6" s="1"/>
  <c r="G40" i="3"/>
  <c r="H10" i="6" s="1"/>
  <c r="J10" i="6" s="1"/>
  <c r="E40" i="3"/>
  <c r="D10" i="6" s="1"/>
  <c r="F10" i="6" s="1"/>
  <c r="K38" i="3"/>
  <c r="K37" i="3"/>
  <c r="K36" i="3"/>
  <c r="K35" i="3"/>
  <c r="I32" i="3"/>
  <c r="L9" i="6" s="1"/>
  <c r="N9" i="6" s="1"/>
  <c r="G32" i="3"/>
  <c r="H9" i="6" s="1"/>
  <c r="J9" i="6" s="1"/>
  <c r="K30" i="3"/>
  <c r="K29" i="3"/>
  <c r="K28" i="3"/>
  <c r="K27" i="3"/>
  <c r="M26" i="3"/>
  <c r="K26" i="3"/>
  <c r="K25" i="3"/>
  <c r="K24" i="3"/>
  <c r="K23" i="3"/>
  <c r="K22" i="3"/>
  <c r="I19" i="3"/>
  <c r="L7" i="6" s="1"/>
  <c r="G19" i="3"/>
  <c r="H7" i="6" s="1"/>
  <c r="K17" i="3"/>
  <c r="K16" i="3"/>
  <c r="K15" i="3"/>
  <c r="K14" i="3"/>
  <c r="I28" i="2"/>
  <c r="R66" i="1"/>
  <c r="R65" i="1"/>
  <c r="R64" i="1"/>
  <c r="R63" i="1"/>
  <c r="R59" i="1"/>
  <c r="R56" i="1"/>
  <c r="R55" i="1"/>
  <c r="R54" i="1"/>
  <c r="R53" i="1"/>
  <c r="R52" i="1"/>
  <c r="R51" i="1"/>
  <c r="E71" i="5" l="1"/>
  <c r="N33" i="6" s="1"/>
  <c r="G119" i="3"/>
  <c r="E113" i="3"/>
  <c r="H26" i="6"/>
  <c r="J26" i="6" s="1"/>
  <c r="K56" i="3"/>
  <c r="K47" i="3"/>
  <c r="E58" i="3"/>
  <c r="E64" i="3" s="1"/>
  <c r="J28" i="2"/>
  <c r="H76" i="1"/>
  <c r="F76" i="1"/>
  <c r="L26" i="6"/>
  <c r="N26" i="6" s="1"/>
  <c r="K32" i="3"/>
  <c r="K102" i="3"/>
  <c r="K109" i="3" s="1"/>
  <c r="I58" i="3"/>
  <c r="I64" i="3" s="1"/>
  <c r="H13" i="6"/>
  <c r="J13" i="6" s="1"/>
  <c r="K40" i="3"/>
  <c r="K81" i="3"/>
  <c r="K87" i="3" s="1"/>
  <c r="K19" i="3"/>
  <c r="G58" i="3"/>
  <c r="G64" i="3" s="1"/>
  <c r="F36" i="4"/>
  <c r="D39" i="6" s="1"/>
  <c r="F39" i="6" s="1"/>
  <c r="N7" i="6"/>
  <c r="L13" i="6"/>
  <c r="N13" i="6" s="1"/>
  <c r="J7" i="6"/>
  <c r="L39" i="1"/>
  <c r="J22" i="2"/>
  <c r="D26" i="6"/>
  <c r="F26" i="6" s="1"/>
  <c r="J21" i="2"/>
  <c r="R60" i="1"/>
  <c r="L76" i="1"/>
  <c r="P39" i="1"/>
  <c r="N76" i="1"/>
  <c r="J76" i="1"/>
  <c r="R72" i="1"/>
  <c r="H39" i="1"/>
  <c r="P60" i="1"/>
  <c r="P72" i="1"/>
  <c r="P33" i="6" l="1"/>
  <c r="K113" i="3"/>
  <c r="D13" i="6"/>
  <c r="F13" i="6" s="1"/>
  <c r="K58" i="3"/>
  <c r="K64" i="3" s="1"/>
  <c r="P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Jared Ebel</author>
  </authors>
  <commentList>
    <comment ref="I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Jared Ebel:</t>
        </r>
        <r>
          <rPr>
            <sz val="9"/>
            <color indexed="81"/>
            <rFont val="Tahoma"/>
            <family val="2"/>
          </rPr>
          <t xml:space="preserve">
Insert as a negative number.
</t>
        </r>
      </text>
    </comment>
  </commentList>
</comments>
</file>

<file path=xl/sharedStrings.xml><?xml version="1.0" encoding="utf-8"?>
<sst xmlns="http://schemas.openxmlformats.org/spreadsheetml/2006/main" count="423" uniqueCount="242">
  <si>
    <t>ALL FUNDS SUMMARY</t>
  </si>
  <si>
    <t/>
  </si>
  <si>
    <t>Operations</t>
  </si>
  <si>
    <t>and</t>
  </si>
  <si>
    <t>Maintenance</t>
  </si>
  <si>
    <t>Bond and</t>
  </si>
  <si>
    <t>Auxiliary</t>
  </si>
  <si>
    <t>Restricted</t>
  </si>
  <si>
    <t>Working</t>
  </si>
  <si>
    <t>Education</t>
  </si>
  <si>
    <t>Fund</t>
  </si>
  <si>
    <t>Interest</t>
  </si>
  <si>
    <t>Enterprises</t>
  </si>
  <si>
    <t>Purposes</t>
  </si>
  <si>
    <t>Cash</t>
  </si>
  <si>
    <t>(Restricted)</t>
  </si>
  <si>
    <t>Revenues:</t>
  </si>
  <si>
    <t>Local Tax Revenue</t>
  </si>
  <si>
    <t>All Other Local Revenue</t>
  </si>
  <si>
    <t>ICCB Grants</t>
  </si>
  <si>
    <t>All Other State Revenue</t>
  </si>
  <si>
    <t>Federal Revenue</t>
  </si>
  <si>
    <t>Student Tuition and Fees</t>
  </si>
  <si>
    <t>All Other Revenue</t>
  </si>
  <si>
    <t>Total Revenue</t>
  </si>
  <si>
    <t>Expenditures</t>
  </si>
  <si>
    <t>Instruction</t>
  </si>
  <si>
    <t>Academic Support</t>
  </si>
  <si>
    <t>Student Services</t>
  </si>
  <si>
    <t>Public Service/Continuing Education</t>
  </si>
  <si>
    <t>Organized Research</t>
  </si>
  <si>
    <t>Auxiliary Services</t>
  </si>
  <si>
    <t>Operations and Maintenance</t>
  </si>
  <si>
    <t>Institutional Support</t>
  </si>
  <si>
    <t>Scholarships, Grants, Waivers</t>
  </si>
  <si>
    <t>Total Expenditures</t>
  </si>
  <si>
    <t>Net Transfers</t>
  </si>
  <si>
    <t>PBC *</t>
  </si>
  <si>
    <t>Liability,</t>
  </si>
  <si>
    <t>Building</t>
  </si>
  <si>
    <t>Protection</t>
  </si>
  <si>
    <t>Bonds</t>
  </si>
  <si>
    <t>Audit</t>
  </si>
  <si>
    <t>Settlement</t>
  </si>
  <si>
    <t>Proceeds</t>
  </si>
  <si>
    <t>Rental</t>
  </si>
  <si>
    <t>Total</t>
  </si>
  <si>
    <t>Current Funds</t>
  </si>
  <si>
    <t>Revenues Only</t>
  </si>
  <si>
    <t>Expenditures Only</t>
  </si>
  <si>
    <t>*</t>
  </si>
  <si>
    <t>Public Building Commission</t>
  </si>
  <si>
    <t>Uniform Finanical Statements - Edit Checks</t>
  </si>
  <si>
    <t>Checks UFS #3 to UFS #1</t>
  </si>
  <si>
    <t>From UFS #3</t>
  </si>
  <si>
    <t>Edit</t>
  </si>
  <si>
    <t>Operations/</t>
  </si>
  <si>
    <t>PBC</t>
  </si>
  <si>
    <t>Message</t>
  </si>
  <si>
    <t>Oper/Maint</t>
  </si>
  <si>
    <t>Revenue</t>
  </si>
  <si>
    <t>Total Local</t>
  </si>
  <si>
    <t>Total State</t>
  </si>
  <si>
    <t>Total Federal</t>
  </si>
  <si>
    <t>Tuition and Fees</t>
  </si>
  <si>
    <t>Other</t>
  </si>
  <si>
    <t>Checks UFS #4 to UFS #1</t>
  </si>
  <si>
    <t>From UFS#4</t>
  </si>
  <si>
    <t>Checks UFS #5 to UFS #1</t>
  </si>
  <si>
    <t>Edit Message</t>
  </si>
  <si>
    <t>SUMMARY OF FIXED ASSETS AND DEBT</t>
  </si>
  <si>
    <t>Fixed</t>
  </si>
  <si>
    <t>Asset/Debt</t>
  </si>
  <si>
    <t>Account</t>
  </si>
  <si>
    <t>Groups</t>
  </si>
  <si>
    <t>Additions</t>
  </si>
  <si>
    <t>Deletions</t>
  </si>
  <si>
    <t>Fixed Assets</t>
  </si>
  <si>
    <t>Other Fixed Assets</t>
  </si>
  <si>
    <t>Net Fixed Assets</t>
  </si>
  <si>
    <t>Fixed Debt</t>
  </si>
  <si>
    <t>Bonds Payable</t>
  </si>
  <si>
    <t>Other Fixed Liabilities</t>
  </si>
  <si>
    <t>Total Fixed Liabilities</t>
  </si>
  <si>
    <t>Outstanding</t>
  </si>
  <si>
    <t>Issued</t>
  </si>
  <si>
    <t>Redeemed</t>
  </si>
  <si>
    <t>Tax Anticipation Warrants</t>
  </si>
  <si>
    <t>Tax Anticipation Notes</t>
  </si>
  <si>
    <t>OPERATING FUNDS REVENUES AND EXPENDITURES</t>
  </si>
  <si>
    <t>Operations and</t>
  </si>
  <si>
    <t>Operating</t>
  </si>
  <si>
    <t>Funds</t>
  </si>
  <si>
    <t>OPERATING REVENUES BY SOURCE</t>
  </si>
  <si>
    <t>Local Government Revenue:</t>
  </si>
  <si>
    <t>Local Taxes</t>
  </si>
  <si>
    <t>Chargeback Revenue</t>
  </si>
  <si>
    <t>TOTAL LOCAL GOVERNMENT</t>
  </si>
  <si>
    <t>State Government:</t>
  </si>
  <si>
    <t>ICCB Base Operating Grant</t>
  </si>
  <si>
    <t>ICCB Equalization Grant</t>
  </si>
  <si>
    <t>ICCB Career &amp; Technical Education</t>
  </si>
  <si>
    <t>Dept. of Corrections</t>
  </si>
  <si>
    <t>Dept. of Veterans Affairs</t>
  </si>
  <si>
    <t>CPPRT</t>
  </si>
  <si>
    <t>lllinois Student Assistance Commission</t>
  </si>
  <si>
    <t>TOTAL STATE GOVERNMENT</t>
  </si>
  <si>
    <t>Federal Government:</t>
  </si>
  <si>
    <t>Dept. of Education</t>
  </si>
  <si>
    <t>Dept. of Labor</t>
  </si>
  <si>
    <t>Dept. of Health &amp; Human Services</t>
  </si>
  <si>
    <t>TOTAL FEDERAL GOVERNMENT</t>
  </si>
  <si>
    <t>Tuition</t>
  </si>
  <si>
    <t>Fees</t>
  </si>
  <si>
    <t>Other Student Assessments</t>
  </si>
  <si>
    <t>TOTAL TUITION AND FEES</t>
  </si>
  <si>
    <t>Other Sources</t>
  </si>
  <si>
    <t>Sales and Service Fees</t>
  </si>
  <si>
    <t>Facilities Revenue</t>
  </si>
  <si>
    <t>Investment Revenue</t>
  </si>
  <si>
    <t>Non-Governmental Grants</t>
  </si>
  <si>
    <t>TOTAL REVENUE</t>
  </si>
  <si>
    <t>Tuition Chargeback Revenue</t>
  </si>
  <si>
    <t>Instructional Service Contracts</t>
  </si>
  <si>
    <t>ADJUSTED REVENUE</t>
  </si>
  <si>
    <t>Enter as negative</t>
  </si>
  <si>
    <t>TOTAL EXPENDITURES</t>
  </si>
  <si>
    <t>Tuition Chargeback</t>
  </si>
  <si>
    <t>Transfers</t>
  </si>
  <si>
    <t>ADJUSTED EXPENDITURES</t>
  </si>
  <si>
    <t>Salaries</t>
  </si>
  <si>
    <t>Employee Benefits</t>
  </si>
  <si>
    <t>Contractual Services</t>
  </si>
  <si>
    <t>General Materials and Supplies</t>
  </si>
  <si>
    <t xml:space="preserve">    Library Materials**</t>
  </si>
  <si>
    <t>Conference and Meeting Expenses</t>
  </si>
  <si>
    <t>Fixed Charges</t>
  </si>
  <si>
    <t>Utilities</t>
  </si>
  <si>
    <t>Capital Outlay</t>
  </si>
  <si>
    <t xml:space="preserve">    Student Grants &amp; Scholarships**</t>
  </si>
  <si>
    <t>RESTRICTED PURPOSES FUND REVENUES AND EXPENDITURES</t>
  </si>
  <si>
    <t>REVENUE BY SOURCE:</t>
  </si>
  <si>
    <t>State Government</t>
  </si>
  <si>
    <t>ICCB</t>
  </si>
  <si>
    <t>ICCB - Adult Education</t>
  </si>
  <si>
    <t>Illinois Student Assistance Commission</t>
  </si>
  <si>
    <t>Federal Government</t>
  </si>
  <si>
    <t>TOTAL OTHER SOURCES</t>
  </si>
  <si>
    <t>TOTAL RESTRICTED PURPOSES FUND REVENUES</t>
  </si>
  <si>
    <t>EXPENDITURES BY PROGRAM</t>
  </si>
  <si>
    <t>Scholarships, Grants and Waivers</t>
  </si>
  <si>
    <t>TOTAL RESTRICTED PURPOSES FUND EXPENDITURES</t>
  </si>
  <si>
    <t>EXPENDITURES BY OBJECT</t>
  </si>
  <si>
    <t>Student Financial Aid</t>
  </si>
  <si>
    <t xml:space="preserve">  Library Materials*</t>
  </si>
  <si>
    <t>Travel &amp; Conference//Meeting Expenses</t>
  </si>
  <si>
    <t xml:space="preserve">   Scholarships, Grants, Waivers*</t>
  </si>
  <si>
    <t>Non-add line</t>
  </si>
  <si>
    <t>CURRENT FUNDS * EXPENDITURES BY ACTIVITY</t>
  </si>
  <si>
    <t>Instructional Programs</t>
  </si>
  <si>
    <t>Library Center</t>
  </si>
  <si>
    <t>Instructional Materials Center</t>
  </si>
  <si>
    <t>Educational Media Services</t>
  </si>
  <si>
    <t>Academic Computing Support</t>
  </si>
  <si>
    <t>Academic Administration and Planning</t>
  </si>
  <si>
    <t>Admissions and Records</t>
  </si>
  <si>
    <t>Counseling and Career Services</t>
  </si>
  <si>
    <t>Financial Aid Administration</t>
  </si>
  <si>
    <t>Community Education</t>
  </si>
  <si>
    <t>Customized Training (Instructional)</t>
  </si>
  <si>
    <t>Community Services</t>
  </si>
  <si>
    <t>Custodial Services</t>
  </si>
  <si>
    <t>Grounds</t>
  </si>
  <si>
    <t>Campus Security</t>
  </si>
  <si>
    <t>Transportation</t>
  </si>
  <si>
    <t>Administration</t>
  </si>
  <si>
    <t>Executive Management</t>
  </si>
  <si>
    <t>Fiscal Operations</t>
  </si>
  <si>
    <t>Community Relations</t>
  </si>
  <si>
    <t>Administrative Support Services</t>
  </si>
  <si>
    <t>Board of Trustees</t>
  </si>
  <si>
    <t>Institutional Research</t>
  </si>
  <si>
    <t>Administrative Data Processing</t>
  </si>
  <si>
    <t>SCHOLARSHIPS, STUDENTS GRANTS, &amp; WAIVERS</t>
  </si>
  <si>
    <t>TOTAL CURRENT FUNDS EXPENDITURES</t>
  </si>
  <si>
    <t>Other State not listed above</t>
  </si>
  <si>
    <t>Total ICCB</t>
  </si>
  <si>
    <t>UNIFORM FINANCIAL STATEMENT #1</t>
  </si>
  <si>
    <t>UNIFORM FINANCIAL STATEMENT #2</t>
  </si>
  <si>
    <t>Education Fund:</t>
  </si>
  <si>
    <t>Operations and Maintenance Fund:</t>
  </si>
  <si>
    <t>Bond and Interest Fund:</t>
  </si>
  <si>
    <t>Audit Fund:</t>
  </si>
  <si>
    <t>Liability, Protection, and Settlement Fund:</t>
  </si>
  <si>
    <t>PBC Rental Fund:</t>
  </si>
  <si>
    <t>PBC Operations and Maintenance Fund:</t>
  </si>
  <si>
    <t>Less: Non-Operating Items *</t>
  </si>
  <si>
    <t>Less Non-Operating Items*</t>
  </si>
  <si>
    <t>UNIFORM FINANCIAL STATEMENT #4</t>
  </si>
  <si>
    <t>UNIFORM FINANCIAL STATEMENT #5</t>
  </si>
  <si>
    <t>*Enter as negative</t>
  </si>
  <si>
    <t>**Non-add line.</t>
  </si>
  <si>
    <t>Student Tuition and Fees:</t>
  </si>
  <si>
    <t>Other Sources:</t>
  </si>
  <si>
    <t>OPERATING EXPENDITURES BY PROGRAM</t>
  </si>
  <si>
    <t>OPERATING EXPENDITURES BY OBJECT</t>
  </si>
  <si>
    <t xml:space="preserve">Other </t>
  </si>
  <si>
    <t xml:space="preserve">ICCB - Other </t>
  </si>
  <si>
    <t>TOTAL INSTRUCTION</t>
  </si>
  <si>
    <t>TOTAL ACADEMIC SUPPORT</t>
  </si>
  <si>
    <t>TOTAL STUDENT SERVICES SUPPORT</t>
  </si>
  <si>
    <t>TOTAL PUBLIC SERVICE/CONTINUING ED</t>
  </si>
  <si>
    <t>TOTAL ORGANIZED RESEARCH</t>
  </si>
  <si>
    <t>TOTAL AUXILIARY SERVICES</t>
  </si>
  <si>
    <t>TOTAL INSTITUTIONAL SUPPORT</t>
  </si>
  <si>
    <t>TOTAL OPERATIONS AND MAINTENANCE</t>
  </si>
  <si>
    <t>Student Services Support</t>
  </si>
  <si>
    <t>Public Service/ Continuing Education</t>
  </si>
  <si>
    <t>General Institutional</t>
  </si>
  <si>
    <t>and Settlement; and PBC Operations and Maintenance funds.</t>
  </si>
  <si>
    <t xml:space="preserve">*Current Funds include the Education; Operations and Maintenance; </t>
  </si>
  <si>
    <t xml:space="preserve">Auxiliary Enterprises; Restricted Purposes; Audit; Liability, Protection </t>
  </si>
  <si>
    <t>*Enter as a negative</t>
  </si>
  <si>
    <t>Current</t>
  </si>
  <si>
    <t>Employee Benefits (Including SURS On-Behalf)</t>
  </si>
  <si>
    <t>UNIFORM FINANCIAL STATEMENT #3</t>
  </si>
  <si>
    <t>ICCB Performance Grant</t>
  </si>
  <si>
    <t>Other ICCB Unresticted Grants not listed above</t>
  </si>
  <si>
    <t>Land</t>
  </si>
  <si>
    <t>Construction in Progress</t>
  </si>
  <si>
    <t>Equipment &amp; Furniture</t>
  </si>
  <si>
    <t>On-Behalf SURS</t>
  </si>
  <si>
    <t xml:space="preserve">All Other State Revenue </t>
  </si>
  <si>
    <t>On-Behalf CIP</t>
  </si>
  <si>
    <t>Accumulated Depreciation*</t>
  </si>
  <si>
    <t>Fiscal Year 2020</t>
  </si>
  <si>
    <t>Fund Balance July 1, 2019</t>
  </si>
  <si>
    <t>Fund Balance June 30, 2020</t>
  </si>
  <si>
    <t>July 1, 2019</t>
  </si>
  <si>
    <t>June 30, 2020</t>
  </si>
  <si>
    <t>District No: 516</t>
  </si>
  <si>
    <t>Name: Waubonsee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</si>
</sst>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20" x14ac:knownFonts="1">
    <font>
      <sz val="10"/>
      <name val="Arial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u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sz val="12"/>
      <name val="Arial"/>
      <family val="2"/>
    </font>
    <font>
      <sz val="9"/>
      <name val="Palatino Linotype"/>
      <family val="1"/>
    </font>
    <font>
      <b/>
      <i/>
      <u/>
      <sz val="9"/>
      <name val="Palatino Linotype"/>
      <family val="1"/>
    </font>
    <font>
      <u/>
      <sz val="9"/>
      <name val="Palatino Linotype"/>
      <family val="1"/>
    </font>
    <font>
      <b/>
      <u/>
      <sz val="12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top"/>
    </xf>
    <xf numFmtId="44" fontId="6" fillId="0" borderId="0" applyFont="0" applyFill="0" applyBorder="0" applyAlignment="0" applyProtection="0"/>
  </cellStyleXfs>
  <cellXfs count="82">
    <xf numFmtId="4" fontId="0" fillId="0" borderId="0" xfId="0" applyNumberFormat="1" applyAlignment="1"/>
    <xf numFmtId="4" fontId="1" fillId="0" borderId="0" xfId="0" applyNumberFormat="1" applyFont="1" applyFill="1" applyAlignment="1" applyProtection="1"/>
    <xf numFmtId="4" fontId="1" fillId="0" borderId="0" xfId="0" applyNumberFormat="1" applyFont="1" applyFill="1" applyAlignment="1"/>
    <xf numFmtId="4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/>
    <xf numFmtId="4" fontId="2" fillId="0" borderId="0" xfId="0" applyNumberFormat="1" applyFont="1" applyFill="1" applyBorder="1" applyAlignment="1" applyProtection="1"/>
    <xf numFmtId="4" fontId="0" fillId="0" borderId="0" xfId="0" applyNumberFormat="1" applyFill="1" applyBorder="1" applyAlignment="1"/>
    <xf numFmtId="4" fontId="0" fillId="0" borderId="0" xfId="0" applyNumberFormat="1" applyFill="1" applyAlignment="1"/>
    <xf numFmtId="4" fontId="15" fillId="0" borderId="0" xfId="0" applyNumberFormat="1" applyFont="1" applyFill="1" applyBorder="1" applyAlignment="1" applyProtection="1"/>
    <xf numFmtId="4" fontId="15" fillId="0" borderId="0" xfId="0" applyNumberFormat="1" applyFont="1" applyFill="1" applyAlignment="1" applyProtection="1"/>
    <xf numFmtId="4" fontId="15" fillId="0" borderId="0" xfId="0" applyNumberFormat="1" applyFont="1" applyFill="1" applyAlignment="1"/>
    <xf numFmtId="4" fontId="14" fillId="0" borderId="0" xfId="0" applyNumberFormat="1" applyFont="1" applyFill="1" applyAlignment="1" applyProtection="1"/>
    <xf numFmtId="4" fontId="15" fillId="0" borderId="0" xfId="0" applyNumberFormat="1" applyFont="1" applyFill="1" applyAlignment="1" applyProtection="1">
      <protection locked="0"/>
    </xf>
    <xf numFmtId="4" fontId="15" fillId="0" borderId="0" xfId="0" applyNumberFormat="1" applyFont="1" applyFill="1" applyAlignment="1" applyProtection="1">
      <alignment horizontal="center"/>
    </xf>
    <xf numFmtId="4" fontId="16" fillId="0" borderId="0" xfId="0" applyNumberFormat="1" applyFont="1" applyFill="1" applyAlignment="1" applyProtection="1">
      <alignment horizontal="center"/>
    </xf>
    <xf numFmtId="4" fontId="14" fillId="0" borderId="0" xfId="0" applyNumberFormat="1" applyFont="1" applyFill="1" applyBorder="1" applyAlignment="1" applyProtection="1"/>
    <xf numFmtId="4" fontId="15" fillId="0" borderId="1" xfId="0" applyNumberFormat="1" applyFont="1" applyFill="1" applyBorder="1" applyAlignment="1" applyProtection="1"/>
    <xf numFmtId="4" fontId="14" fillId="0" borderId="2" xfId="0" applyNumberFormat="1" applyFont="1" applyFill="1" applyBorder="1" applyAlignment="1" applyProtection="1"/>
    <xf numFmtId="4" fontId="15" fillId="0" borderId="0" xfId="0" applyNumberFormat="1" applyFont="1" applyFill="1" applyBorder="1" applyAlignment="1"/>
    <xf numFmtId="4" fontId="15" fillId="0" borderId="0" xfId="0" applyNumberFormat="1" applyFont="1" applyFill="1" applyBorder="1" applyAlignment="1" applyProtection="1">
      <alignment horizontal="center"/>
    </xf>
    <xf numFmtId="4" fontId="15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Alignment="1">
      <alignment horizontal="center"/>
    </xf>
    <xf numFmtId="4" fontId="16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/>
    <xf numFmtId="4" fontId="12" fillId="0" borderId="0" xfId="0" applyNumberFormat="1" applyFont="1" applyFill="1" applyBorder="1" applyAlignment="1" applyProtection="1">
      <alignment horizontal="centerContinuous"/>
    </xf>
    <xf numFmtId="4" fontId="10" fillId="0" borderId="0" xfId="0" applyNumberFormat="1" applyFont="1" applyFill="1" applyBorder="1" applyAlignment="1" applyProtection="1">
      <alignment horizontal="centerContinuous"/>
    </xf>
    <xf numFmtId="4" fontId="12" fillId="0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/>
    <xf numFmtId="4" fontId="16" fillId="0" borderId="0" xfId="0" quotePrefix="1" applyNumberFormat="1" applyFont="1" applyFill="1" applyAlignment="1" applyProtection="1">
      <alignment horizontal="center"/>
    </xf>
    <xf numFmtId="4" fontId="19" fillId="0" borderId="0" xfId="0" applyNumberFormat="1" applyFont="1" applyFill="1" applyAlignment="1" applyProtection="1">
      <alignment horizontal="center"/>
    </xf>
    <xf numFmtId="4" fontId="16" fillId="0" borderId="0" xfId="0" quotePrefix="1" applyNumberFormat="1" applyFont="1" applyFill="1" applyBorder="1" applyAlignment="1" applyProtection="1">
      <alignment horizontal="center"/>
    </xf>
    <xf numFmtId="4" fontId="15" fillId="0" borderId="3" xfId="0" applyNumberFormat="1" applyFont="1" applyFill="1" applyBorder="1" applyAlignment="1" applyProtection="1"/>
    <xf numFmtId="4" fontId="16" fillId="0" borderId="0" xfId="0" applyNumberFormat="1" applyFont="1" applyFill="1" applyAlignment="1" applyProtection="1"/>
    <xf numFmtId="4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center"/>
    </xf>
    <xf numFmtId="4" fontId="8" fillId="0" borderId="0" xfId="0" quotePrefix="1" applyNumberFormat="1" applyFont="1" applyFill="1" applyBorder="1" applyAlignment="1" applyProtection="1">
      <alignment horizontal="center"/>
    </xf>
    <xf numFmtId="4" fontId="16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4" fontId="0" fillId="0" borderId="0" xfId="0" applyNumberFormat="1" applyFill="1" applyBorder="1" applyAlignment="1" applyProtection="1"/>
    <xf numFmtId="5" fontId="1" fillId="0" borderId="4" xfId="0" applyNumberFormat="1" applyFont="1" applyFill="1" applyBorder="1" applyAlignment="1" applyProtection="1"/>
    <xf numFmtId="4" fontId="1" fillId="0" borderId="0" xfId="0" applyNumberFormat="1" applyFont="1" applyFill="1" applyAlignment="1" applyProtection="1">
      <protection locked="0"/>
    </xf>
    <xf numFmtId="4" fontId="1" fillId="0" borderId="1" xfId="0" applyNumberFormat="1" applyFont="1" applyFill="1" applyBorder="1" applyAlignment="1"/>
    <xf numFmtId="4" fontId="2" fillId="0" borderId="5" xfId="0" applyNumberFormat="1" applyFont="1" applyFill="1" applyBorder="1" applyAlignment="1" applyProtection="1"/>
    <xf numFmtId="4" fontId="1" fillId="0" borderId="6" xfId="0" applyNumberFormat="1" applyFont="1" applyFill="1" applyBorder="1" applyAlignment="1" applyProtection="1"/>
    <xf numFmtId="0" fontId="1" fillId="0" borderId="6" xfId="0" applyFont="1" applyFill="1" applyBorder="1" applyAlignment="1" applyProtection="1"/>
    <xf numFmtId="4" fontId="1" fillId="0" borderId="7" xfId="0" applyNumberFormat="1" applyFont="1" applyFill="1" applyBorder="1" applyAlignment="1" applyProtection="1"/>
    <xf numFmtId="4" fontId="1" fillId="0" borderId="8" xfId="0" applyNumberFormat="1" applyFont="1" applyFill="1" applyBorder="1" applyAlignment="1" applyProtection="1"/>
    <xf numFmtId="4" fontId="1" fillId="0" borderId="9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/>
    <xf numFmtId="4" fontId="3" fillId="0" borderId="6" xfId="0" applyNumberFormat="1" applyFont="1" applyFill="1" applyBorder="1" applyAlignment="1" applyProtection="1">
      <alignment horizontal="centerContinuous"/>
    </xf>
    <xf numFmtId="4" fontId="1" fillId="0" borderId="6" xfId="0" applyNumberFormat="1" applyFont="1" applyFill="1" applyBorder="1" applyAlignment="1" applyProtection="1">
      <alignment horizontal="centerContinuous"/>
    </xf>
    <xf numFmtId="4" fontId="1" fillId="0" borderId="10" xfId="0" applyNumberFormat="1" applyFont="1" applyFill="1" applyBorder="1" applyAlignment="1" applyProtection="1"/>
    <xf numFmtId="4" fontId="1" fillId="0" borderId="11" xfId="0" applyNumberFormat="1" applyFont="1" applyFill="1" applyBorder="1" applyAlignment="1" applyProtection="1"/>
    <xf numFmtId="4" fontId="1" fillId="0" borderId="12" xfId="0" applyNumberFormat="1" applyFont="1" applyFill="1" applyBorder="1" applyAlignment="1" applyProtection="1"/>
    <xf numFmtId="4" fontId="1" fillId="0" borderId="13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/>
    <xf numFmtId="3" fontId="1" fillId="0" borderId="4" xfId="0" applyNumberFormat="1" applyFont="1" applyFill="1" applyBorder="1" applyAlignment="1" applyProtection="1"/>
    <xf numFmtId="4" fontId="1" fillId="0" borderId="14" xfId="0" applyNumberFormat="1" applyFont="1" applyFill="1" applyBorder="1" applyAlignment="1" applyProtection="1"/>
    <xf numFmtId="4" fontId="4" fillId="0" borderId="8" xfId="0" applyNumberFormat="1" applyFont="1" applyFill="1" applyBorder="1" applyAlignment="1" applyProtection="1"/>
    <xf numFmtId="4" fontId="1" fillId="0" borderId="15" xfId="0" applyNumberFormat="1" applyFont="1" applyFill="1" applyBorder="1" applyAlignment="1" applyProtection="1"/>
    <xf numFmtId="4" fontId="1" fillId="0" borderId="3" xfId="0" applyNumberFormat="1" applyFont="1" applyFill="1" applyBorder="1" applyAlignment="1" applyProtection="1"/>
    <xf numFmtId="4" fontId="1" fillId="0" borderId="16" xfId="0" applyNumberFormat="1" applyFont="1" applyFill="1" applyBorder="1" applyAlignment="1" applyProtection="1"/>
    <xf numFmtId="4" fontId="1" fillId="2" borderId="17" xfId="0" applyNumberFormat="1" applyFont="1" applyFill="1" applyBorder="1" applyAlignment="1" applyProtection="1">
      <protection locked="0"/>
    </xf>
    <xf numFmtId="4" fontId="1" fillId="2" borderId="17" xfId="0" applyNumberFormat="1" applyFont="1" applyFill="1" applyBorder="1" applyAlignment="1" applyProtection="1"/>
    <xf numFmtId="4" fontId="14" fillId="0" borderId="13" xfId="0" applyNumberFormat="1" applyFont="1" applyFill="1" applyBorder="1" applyAlignment="1" applyProtection="1"/>
    <xf numFmtId="4" fontId="15" fillId="2" borderId="17" xfId="0" applyNumberFormat="1" applyFont="1" applyFill="1" applyBorder="1" applyAlignment="1" applyProtection="1">
      <protection locked="0"/>
    </xf>
    <xf numFmtId="4" fontId="15" fillId="2" borderId="17" xfId="0" applyNumberFormat="1" applyFont="1" applyFill="1" applyBorder="1" applyAlignment="1" applyProtection="1"/>
    <xf numFmtId="4" fontId="1" fillId="2" borderId="17" xfId="0" applyNumberFormat="1" applyFont="1" applyFill="1" applyBorder="1" applyAlignment="1"/>
    <xf numFmtId="4" fontId="15" fillId="0" borderId="3" xfId="0" applyNumberFormat="1" applyFont="1" applyFill="1" applyBorder="1" applyAlignment="1" applyProtection="1">
      <protection locked="0"/>
    </xf>
    <xf numFmtId="4" fontId="1" fillId="2" borderId="17" xfId="1" applyNumberFormat="1" applyFont="1" applyFill="1" applyBorder="1" applyAlignment="1" applyProtection="1">
      <protection locked="0"/>
    </xf>
    <xf numFmtId="4" fontId="1" fillId="2" borderId="17" xfId="1" applyNumberFormat="1" applyFont="1" applyFill="1" applyBorder="1" applyAlignment="1" applyProtection="1"/>
    <xf numFmtId="4" fontId="1" fillId="0" borderId="0" xfId="1" applyNumberFormat="1" applyFont="1" applyFill="1" applyAlignment="1" applyProtection="1"/>
    <xf numFmtId="4" fontId="15" fillId="0" borderId="0" xfId="1" applyNumberFormat="1" applyFont="1" applyFill="1" applyAlignment="1" applyProtection="1"/>
    <xf numFmtId="4" fontId="14" fillId="0" borderId="4" xfId="0" applyNumberFormat="1" applyFont="1" applyFill="1" applyBorder="1" applyAlignment="1" applyProtection="1"/>
    <xf numFmtId="4" fontId="14" fillId="0" borderId="14" xfId="0" applyNumberFormat="1" applyFont="1" applyFill="1" applyBorder="1" applyAlignment="1" applyProtection="1"/>
    <xf numFmtId="4" fontId="14" fillId="0" borderId="18" xfId="0" applyNumberFormat="1" applyFont="1" applyFill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2"/>
  <sheetViews>
    <sheetView tabSelected="1" zoomScaleNormal="100" workbookViewId="0"/>
  </sheetViews>
  <sheetFormatPr defaultColWidth="1.6640625" defaultRowHeight="11.4" x14ac:dyDescent="0.2"/>
  <cols>
    <col min="1" max="1" width="9.33203125" style="2" customWidth="1"/>
    <col min="2" max="2" width="55.44140625" style="2" customWidth="1"/>
    <col min="3" max="3" width="1.5546875" style="2" customWidth="1"/>
    <col min="4" max="4" width="19.6640625" style="2" customWidth="1"/>
    <col min="5" max="5" width="1.5546875" style="2" customWidth="1"/>
    <col min="6" max="6" width="19.6640625" style="2" customWidth="1"/>
    <col min="7" max="7" width="1.5546875" style="2" customWidth="1"/>
    <col min="8" max="8" width="19.6640625" style="2" customWidth="1"/>
    <col min="9" max="9" width="1.5546875" style="2" customWidth="1"/>
    <col min="10" max="10" width="19.6640625" style="2" customWidth="1"/>
    <col min="11" max="11" width="1.5546875" style="2" customWidth="1"/>
    <col min="12" max="12" width="19.6640625" style="2" customWidth="1"/>
    <col min="13" max="13" width="1.5546875" style="2" customWidth="1"/>
    <col min="14" max="14" width="19.6640625" style="2" customWidth="1"/>
    <col min="15" max="15" width="1.5546875" style="2" customWidth="1"/>
    <col min="16" max="16" width="21.44140625" style="2" customWidth="1"/>
    <col min="17" max="17" width="1.5546875" style="2" customWidth="1"/>
    <col min="18" max="18" width="22.109375" style="2" customWidth="1"/>
    <col min="19" max="16384" width="1.6640625" style="2"/>
  </cols>
  <sheetData>
    <row r="1" spans="1:22" ht="13.8" x14ac:dyDescent="0.25">
      <c r="A1" s="1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4"/>
      <c r="T1" s="4"/>
      <c r="U1" s="4"/>
      <c r="V1" s="4"/>
    </row>
    <row r="2" spans="1:22" ht="13.8" x14ac:dyDescent="0.25">
      <c r="A2" s="11" t="s">
        <v>187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4"/>
      <c r="T2" s="4"/>
      <c r="U2" s="4"/>
      <c r="V2" s="4"/>
    </row>
    <row r="3" spans="1:22" ht="13.8" x14ac:dyDescent="0.25">
      <c r="A3" s="11" t="s">
        <v>235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4"/>
      <c r="T3" s="4"/>
      <c r="U3" s="4"/>
      <c r="V3" s="4"/>
    </row>
    <row r="4" spans="1:22" ht="13.8" x14ac:dyDescent="0.25">
      <c r="A4" s="11" t="s">
        <v>240</v>
      </c>
      <c r="B4" s="12"/>
      <c r="C4" s="9" t="s"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4"/>
      <c r="T4" s="4"/>
      <c r="U4" s="4"/>
      <c r="V4" s="4"/>
    </row>
    <row r="5" spans="1:22" ht="13.8" x14ac:dyDescent="0.25">
      <c r="A5" s="11" t="s">
        <v>241</v>
      </c>
      <c r="B5" s="12"/>
      <c r="C5" s="9"/>
      <c r="D5" s="13"/>
      <c r="E5" s="13"/>
      <c r="F5" s="13"/>
      <c r="G5" s="13"/>
      <c r="I5" s="13"/>
      <c r="J5" s="13"/>
      <c r="K5" s="13"/>
      <c r="L5" s="13"/>
      <c r="M5" s="13"/>
      <c r="N5" s="13"/>
      <c r="O5" s="13"/>
      <c r="P5" s="13"/>
      <c r="Q5" s="13"/>
      <c r="R5" s="9"/>
      <c r="S5" s="4"/>
      <c r="T5" s="4"/>
      <c r="U5" s="4"/>
      <c r="V5" s="4"/>
    </row>
    <row r="6" spans="1:22" ht="13.8" x14ac:dyDescent="0.25">
      <c r="A6" s="9"/>
      <c r="B6" s="9"/>
      <c r="C6" s="9"/>
      <c r="D6" s="13"/>
      <c r="E6" s="13"/>
      <c r="F6" s="13" t="s">
        <v>2</v>
      </c>
      <c r="G6" s="13"/>
      <c r="H6" s="13" t="s">
        <v>2</v>
      </c>
      <c r="I6" s="13"/>
      <c r="J6" s="13"/>
      <c r="K6" s="13"/>
      <c r="L6" s="13"/>
      <c r="M6" s="13"/>
      <c r="N6" s="13"/>
      <c r="O6" s="13"/>
      <c r="P6" s="13"/>
      <c r="Q6" s="13"/>
      <c r="R6" s="9"/>
      <c r="S6" s="4"/>
      <c r="T6" s="4"/>
      <c r="U6" s="4"/>
      <c r="V6" s="4"/>
    </row>
    <row r="7" spans="1:22" ht="13.8" x14ac:dyDescent="0.25">
      <c r="A7" s="9"/>
      <c r="B7" s="9"/>
      <c r="C7" s="9"/>
      <c r="D7" s="13"/>
      <c r="E7" s="13"/>
      <c r="F7" s="13" t="s">
        <v>3</v>
      </c>
      <c r="G7" s="13"/>
      <c r="H7" s="13" t="s">
        <v>4</v>
      </c>
      <c r="I7" s="13"/>
      <c r="J7" s="13" t="s">
        <v>5</v>
      </c>
      <c r="K7" s="13"/>
      <c r="L7" s="13" t="s">
        <v>6</v>
      </c>
      <c r="M7" s="13"/>
      <c r="N7" s="13" t="s">
        <v>7</v>
      </c>
      <c r="O7" s="13"/>
      <c r="P7" s="13" t="s">
        <v>8</v>
      </c>
      <c r="Q7" s="13"/>
      <c r="R7" s="9"/>
      <c r="S7" s="4"/>
      <c r="T7" s="4"/>
      <c r="U7" s="4"/>
      <c r="V7" s="4"/>
    </row>
    <row r="8" spans="1:22" ht="13.8" x14ac:dyDescent="0.25">
      <c r="A8" s="8"/>
      <c r="B8" s="8"/>
      <c r="C8" s="8"/>
      <c r="D8" s="19" t="s">
        <v>9</v>
      </c>
      <c r="E8" s="19"/>
      <c r="F8" s="19" t="s">
        <v>4</v>
      </c>
      <c r="G8" s="19"/>
      <c r="H8" s="19" t="s">
        <v>10</v>
      </c>
      <c r="I8" s="19"/>
      <c r="J8" s="19" t="s">
        <v>11</v>
      </c>
      <c r="K8" s="19"/>
      <c r="L8" s="19" t="s">
        <v>12</v>
      </c>
      <c r="M8" s="19"/>
      <c r="N8" s="19" t="s">
        <v>13</v>
      </c>
      <c r="O8" s="19"/>
      <c r="P8" s="19" t="s">
        <v>14</v>
      </c>
      <c r="Q8" s="19"/>
      <c r="R8" s="8"/>
      <c r="S8" s="4"/>
      <c r="T8" s="4"/>
      <c r="U8" s="4"/>
      <c r="V8" s="4"/>
    </row>
    <row r="9" spans="1:22" ht="13.8" x14ac:dyDescent="0.25">
      <c r="A9" s="8"/>
      <c r="B9" s="8"/>
      <c r="C9" s="8"/>
      <c r="D9" s="22" t="s">
        <v>10</v>
      </c>
      <c r="E9" s="22"/>
      <c r="F9" s="22" t="s">
        <v>10</v>
      </c>
      <c r="G9" s="22"/>
      <c r="H9" s="22" t="s">
        <v>15</v>
      </c>
      <c r="I9" s="22"/>
      <c r="J9" s="22" t="s">
        <v>10</v>
      </c>
      <c r="K9" s="22"/>
      <c r="L9" s="22" t="s">
        <v>10</v>
      </c>
      <c r="M9" s="22"/>
      <c r="N9" s="22" t="s">
        <v>10</v>
      </c>
      <c r="O9" s="22"/>
      <c r="P9" s="22" t="s">
        <v>10</v>
      </c>
      <c r="Q9" s="19"/>
      <c r="R9" s="8"/>
      <c r="S9" s="4"/>
      <c r="T9" s="4"/>
      <c r="U9" s="4"/>
      <c r="V9" s="4"/>
    </row>
    <row r="10" spans="1:22" ht="13.8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4"/>
      <c r="T10" s="4"/>
      <c r="U10" s="4"/>
      <c r="V10" s="4"/>
    </row>
    <row r="11" spans="1:22" ht="13.8" x14ac:dyDescent="0.25">
      <c r="A11" s="16" t="s">
        <v>236</v>
      </c>
      <c r="B11" s="16"/>
      <c r="C11" s="16"/>
      <c r="D11" s="68">
        <v>20895590</v>
      </c>
      <c r="E11" s="69"/>
      <c r="F11" s="68">
        <v>7542707</v>
      </c>
      <c r="G11" s="69"/>
      <c r="H11" s="68">
        <v>71379233</v>
      </c>
      <c r="I11" s="69"/>
      <c r="J11" s="68">
        <v>3314446</v>
      </c>
      <c r="K11" s="69"/>
      <c r="L11" s="68">
        <v>5417797</v>
      </c>
      <c r="M11" s="69"/>
      <c r="N11" s="68">
        <v>100819</v>
      </c>
      <c r="O11" s="69"/>
      <c r="P11" s="68">
        <v>4298617</v>
      </c>
      <c r="Q11" s="8"/>
      <c r="R11" s="8"/>
      <c r="S11" s="4"/>
      <c r="T11" s="4"/>
      <c r="U11" s="4"/>
      <c r="V11" s="4"/>
    </row>
    <row r="12" spans="1:22" ht="13.8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4"/>
      <c r="T12" s="4"/>
      <c r="U12" s="4"/>
      <c r="V12" s="4"/>
    </row>
    <row r="13" spans="1:22" ht="13.8" x14ac:dyDescent="0.25">
      <c r="A13" s="8" t="s">
        <v>16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4"/>
      <c r="T13" s="4"/>
      <c r="U13" s="4"/>
      <c r="V13" s="4"/>
    </row>
    <row r="14" spans="1:22" ht="13.8" x14ac:dyDescent="0.25">
      <c r="A14" s="8"/>
      <c r="B14" s="8" t="s">
        <v>17</v>
      </c>
      <c r="C14" s="8"/>
      <c r="D14" s="68">
        <v>36641790</v>
      </c>
      <c r="E14" s="69"/>
      <c r="F14" s="68">
        <v>6833596</v>
      </c>
      <c r="G14" s="69"/>
      <c r="H14" s="68">
        <v>0</v>
      </c>
      <c r="I14" s="69"/>
      <c r="J14" s="68">
        <v>8796094</v>
      </c>
      <c r="K14" s="69"/>
      <c r="L14" s="68">
        <v>0</v>
      </c>
      <c r="M14" s="69"/>
      <c r="N14" s="68">
        <v>0</v>
      </c>
      <c r="O14" s="69"/>
      <c r="P14" s="68">
        <v>0</v>
      </c>
      <c r="Q14" s="8"/>
      <c r="R14" s="8"/>
      <c r="S14" s="4"/>
      <c r="T14" s="4"/>
      <c r="U14" s="4"/>
      <c r="V14" s="4"/>
    </row>
    <row r="15" spans="1:22" ht="13.8" x14ac:dyDescent="0.25">
      <c r="A15" s="8"/>
      <c r="B15" s="8" t="s">
        <v>18</v>
      </c>
      <c r="C15" s="8"/>
      <c r="D15" s="68">
        <v>995625</v>
      </c>
      <c r="E15" s="69"/>
      <c r="F15" s="68">
        <v>0</v>
      </c>
      <c r="G15" s="69"/>
      <c r="H15" s="68">
        <v>0</v>
      </c>
      <c r="I15" s="69"/>
      <c r="J15" s="68">
        <v>0</v>
      </c>
      <c r="K15" s="69"/>
      <c r="L15" s="68">
        <v>0</v>
      </c>
      <c r="M15" s="69"/>
      <c r="N15" s="68">
        <v>0</v>
      </c>
      <c r="O15" s="69"/>
      <c r="P15" s="68">
        <v>0</v>
      </c>
      <c r="Q15" s="8"/>
      <c r="R15" s="8"/>
      <c r="S15" s="4"/>
      <c r="T15" s="4"/>
      <c r="U15" s="4"/>
      <c r="V15" s="4"/>
    </row>
    <row r="16" spans="1:22" ht="13.8" x14ac:dyDescent="0.25">
      <c r="A16" s="8"/>
      <c r="B16" s="8" t="s">
        <v>19</v>
      </c>
      <c r="C16" s="8"/>
      <c r="D16" s="68">
        <v>5960425</v>
      </c>
      <c r="E16" s="69"/>
      <c r="F16" s="68">
        <v>0</v>
      </c>
      <c r="G16" s="69"/>
      <c r="H16" s="68">
        <v>0</v>
      </c>
      <c r="I16" s="69"/>
      <c r="J16" s="68">
        <v>0</v>
      </c>
      <c r="K16" s="69"/>
      <c r="L16" s="68">
        <v>0</v>
      </c>
      <c r="M16" s="69"/>
      <c r="N16" s="68">
        <v>813078</v>
      </c>
      <c r="O16" s="69"/>
      <c r="P16" s="68">
        <v>0</v>
      </c>
      <c r="Q16" s="8"/>
      <c r="R16" s="8"/>
      <c r="S16" s="4"/>
      <c r="T16" s="4"/>
      <c r="U16" s="4"/>
      <c r="V16" s="4"/>
    </row>
    <row r="17" spans="1:22" ht="13.8" x14ac:dyDescent="0.25">
      <c r="A17" s="8"/>
      <c r="B17" s="8" t="s">
        <v>232</v>
      </c>
      <c r="C17" s="8"/>
      <c r="D17" s="68">
        <v>7000</v>
      </c>
      <c r="E17" s="69"/>
      <c r="F17" s="68">
        <v>0</v>
      </c>
      <c r="G17" s="69"/>
      <c r="H17" s="68">
        <v>0</v>
      </c>
      <c r="I17" s="69"/>
      <c r="J17" s="68">
        <v>0</v>
      </c>
      <c r="K17" s="69"/>
      <c r="L17" s="68">
        <v>0</v>
      </c>
      <c r="M17" s="69"/>
      <c r="N17" s="68">
        <v>44166</v>
      </c>
      <c r="O17" s="69"/>
      <c r="P17" s="68">
        <v>0</v>
      </c>
      <c r="Q17" s="8"/>
      <c r="R17" s="8"/>
      <c r="S17" s="4"/>
      <c r="T17" s="4"/>
      <c r="U17" s="4"/>
      <c r="V17" s="4"/>
    </row>
    <row r="18" spans="1:22" ht="13.8" x14ac:dyDescent="0.25">
      <c r="A18" s="8"/>
      <c r="B18" s="8" t="s">
        <v>21</v>
      </c>
      <c r="C18" s="8"/>
      <c r="D18" s="68">
        <v>166959</v>
      </c>
      <c r="E18" s="69"/>
      <c r="F18" s="68">
        <v>0</v>
      </c>
      <c r="G18" s="69"/>
      <c r="H18" s="68">
        <v>0</v>
      </c>
      <c r="I18" s="69"/>
      <c r="J18" s="68">
        <v>0</v>
      </c>
      <c r="K18" s="69"/>
      <c r="L18" s="68">
        <v>0</v>
      </c>
      <c r="M18" s="69"/>
      <c r="N18" s="68">
        <v>10732250</v>
      </c>
      <c r="O18" s="69"/>
      <c r="P18" s="68">
        <v>0</v>
      </c>
      <c r="Q18" s="8"/>
      <c r="R18" s="8"/>
      <c r="S18" s="4"/>
      <c r="T18" s="4"/>
      <c r="U18" s="4"/>
      <c r="V18" s="4"/>
    </row>
    <row r="19" spans="1:22" ht="13.8" x14ac:dyDescent="0.25">
      <c r="A19" s="8"/>
      <c r="B19" s="8" t="s">
        <v>22</v>
      </c>
      <c r="C19" s="8"/>
      <c r="D19" s="68">
        <v>20949837</v>
      </c>
      <c r="E19" s="69"/>
      <c r="F19" s="68">
        <v>0</v>
      </c>
      <c r="G19" s="69"/>
      <c r="H19" s="68">
        <v>0</v>
      </c>
      <c r="I19" s="69"/>
      <c r="J19" s="68">
        <v>0</v>
      </c>
      <c r="K19" s="69"/>
      <c r="L19" s="68">
        <v>0</v>
      </c>
      <c r="M19" s="69"/>
      <c r="N19" s="68">
        <v>0</v>
      </c>
      <c r="O19" s="69"/>
      <c r="P19" s="68">
        <v>0</v>
      </c>
      <c r="Q19" s="8"/>
      <c r="R19" s="8"/>
      <c r="S19" s="4"/>
      <c r="T19" s="4"/>
      <c r="U19" s="4"/>
      <c r="V19" s="4"/>
    </row>
    <row r="20" spans="1:22" ht="13.8" x14ac:dyDescent="0.25">
      <c r="A20" s="8"/>
      <c r="B20" s="8" t="s">
        <v>233</v>
      </c>
      <c r="C20" s="8"/>
      <c r="D20" s="68">
        <v>0</v>
      </c>
      <c r="E20" s="69"/>
      <c r="F20" s="68">
        <v>0</v>
      </c>
      <c r="G20" s="69"/>
      <c r="H20" s="68">
        <v>0</v>
      </c>
      <c r="I20" s="69"/>
      <c r="J20" s="68">
        <v>0</v>
      </c>
      <c r="K20" s="69"/>
      <c r="L20" s="68">
        <v>0</v>
      </c>
      <c r="M20" s="69"/>
      <c r="N20" s="68">
        <v>1884967</v>
      </c>
      <c r="O20" s="69"/>
      <c r="P20" s="68">
        <v>0</v>
      </c>
      <c r="Q20" s="8"/>
      <c r="R20" s="8"/>
      <c r="S20" s="4"/>
      <c r="T20" s="4"/>
      <c r="U20" s="4"/>
      <c r="V20" s="4"/>
    </row>
    <row r="21" spans="1:22" ht="13.8" x14ac:dyDescent="0.25">
      <c r="A21" s="8"/>
      <c r="B21" s="8" t="s">
        <v>231</v>
      </c>
      <c r="C21" s="8"/>
      <c r="D21" s="68">
        <v>0</v>
      </c>
      <c r="E21" s="69"/>
      <c r="F21" s="68">
        <v>0</v>
      </c>
      <c r="G21" s="69"/>
      <c r="H21" s="68">
        <v>0</v>
      </c>
      <c r="I21" s="69"/>
      <c r="J21" s="68">
        <v>0</v>
      </c>
      <c r="K21" s="69"/>
      <c r="L21" s="68">
        <v>0</v>
      </c>
      <c r="M21" s="69"/>
      <c r="N21" s="68">
        <v>27152602</v>
      </c>
      <c r="O21" s="69"/>
      <c r="P21" s="68">
        <v>0</v>
      </c>
      <c r="Q21" s="8"/>
      <c r="R21" s="8"/>
      <c r="S21" s="4"/>
      <c r="T21" s="4"/>
      <c r="U21" s="4"/>
      <c r="V21" s="4"/>
    </row>
    <row r="22" spans="1:22" ht="13.8" x14ac:dyDescent="0.25">
      <c r="A22" s="8"/>
      <c r="B22" s="8" t="s">
        <v>23</v>
      </c>
      <c r="C22" s="8"/>
      <c r="D22" s="68">
        <v>2080977</v>
      </c>
      <c r="E22" s="69"/>
      <c r="F22" s="68">
        <v>473293</v>
      </c>
      <c r="G22" s="69"/>
      <c r="H22" s="68">
        <v>2586262</v>
      </c>
      <c r="I22" s="69"/>
      <c r="J22" s="68">
        <v>60211</v>
      </c>
      <c r="K22" s="69"/>
      <c r="L22" s="68">
        <v>5570067</v>
      </c>
      <c r="M22" s="69"/>
      <c r="N22" s="68">
        <v>106052</v>
      </c>
      <c r="O22" s="69"/>
      <c r="P22" s="68">
        <v>172266</v>
      </c>
      <c r="Q22" s="8"/>
      <c r="R22" s="8"/>
      <c r="S22" s="4"/>
      <c r="T22" s="4"/>
      <c r="U22" s="4"/>
      <c r="V22" s="4"/>
    </row>
    <row r="23" spans="1:22" ht="13.8" x14ac:dyDescent="0.25">
      <c r="A23" s="16" t="s">
        <v>24</v>
      </c>
      <c r="B23" s="16"/>
      <c r="C23" s="16"/>
      <c r="D23" s="16">
        <f>SUM(D14:D22)</f>
        <v>66802613</v>
      </c>
      <c r="E23" s="16"/>
      <c r="F23" s="16">
        <f>SUM(F14:F22)</f>
        <v>7306889</v>
      </c>
      <c r="G23" s="16"/>
      <c r="H23" s="16">
        <f>SUM(H14:H22)</f>
        <v>2586262</v>
      </c>
      <c r="I23" s="16"/>
      <c r="J23" s="16">
        <f>SUM(J14:J22)</f>
        <v>8856305</v>
      </c>
      <c r="K23" s="16"/>
      <c r="L23" s="16">
        <f>SUM(L14:L22)</f>
        <v>5570067</v>
      </c>
      <c r="M23" s="16"/>
      <c r="N23" s="16">
        <f>SUM(N14:N22)</f>
        <v>40733115</v>
      </c>
      <c r="O23" s="16">
        <f>SUM(O14:O22)</f>
        <v>0</v>
      </c>
      <c r="P23" s="16">
        <f>SUM(P14:P22)</f>
        <v>172266</v>
      </c>
      <c r="Q23" s="8">
        <f>SUM(Q14:Q22)</f>
        <v>0</v>
      </c>
      <c r="R23" s="8"/>
      <c r="S23" s="4"/>
      <c r="T23" s="4"/>
      <c r="U23" s="4"/>
      <c r="V23" s="4"/>
    </row>
    <row r="24" spans="1:22" ht="13.8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4"/>
      <c r="T24" s="4"/>
      <c r="U24" s="4"/>
      <c r="V24" s="4"/>
    </row>
    <row r="25" spans="1:22" ht="13.8" x14ac:dyDescent="0.2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4"/>
      <c r="T25" s="4"/>
      <c r="U25" s="4"/>
      <c r="V25" s="4"/>
    </row>
    <row r="26" spans="1:22" ht="13.8" x14ac:dyDescent="0.25">
      <c r="A26" s="8"/>
      <c r="B26" s="8" t="s">
        <v>26</v>
      </c>
      <c r="C26" s="8"/>
      <c r="D26" s="68">
        <v>21054597</v>
      </c>
      <c r="E26" s="69"/>
      <c r="F26" s="68">
        <v>0</v>
      </c>
      <c r="G26" s="69"/>
      <c r="H26" s="68">
        <v>0</v>
      </c>
      <c r="I26" s="69"/>
      <c r="J26" s="68">
        <v>0</v>
      </c>
      <c r="K26" s="69"/>
      <c r="L26" s="68">
        <v>844190</v>
      </c>
      <c r="M26" s="69"/>
      <c r="N26" s="68">
        <v>14603129</v>
      </c>
      <c r="O26" s="69"/>
      <c r="P26" s="68">
        <v>0</v>
      </c>
      <c r="Q26" s="8"/>
      <c r="R26" s="8"/>
      <c r="S26" s="4"/>
      <c r="T26" s="4"/>
      <c r="U26" s="4"/>
      <c r="V26" s="4"/>
    </row>
    <row r="27" spans="1:22" ht="13.8" x14ac:dyDescent="0.25">
      <c r="A27" s="8"/>
      <c r="B27" s="8" t="s">
        <v>27</v>
      </c>
      <c r="C27" s="8"/>
      <c r="D27" s="68">
        <v>3757134</v>
      </c>
      <c r="E27" s="69"/>
      <c r="F27" s="68">
        <v>0</v>
      </c>
      <c r="G27" s="69"/>
      <c r="H27" s="68">
        <v>0</v>
      </c>
      <c r="I27" s="69"/>
      <c r="J27" s="68">
        <v>0</v>
      </c>
      <c r="K27" s="69"/>
      <c r="L27" s="68">
        <v>104472</v>
      </c>
      <c r="M27" s="69"/>
      <c r="N27" s="68">
        <v>1609366</v>
      </c>
      <c r="O27" s="69"/>
      <c r="P27" s="68">
        <v>0</v>
      </c>
      <c r="Q27" s="8"/>
      <c r="R27" s="8"/>
      <c r="S27" s="4"/>
      <c r="T27" s="4"/>
      <c r="U27" s="4"/>
      <c r="V27" s="4"/>
    </row>
    <row r="28" spans="1:22" ht="13.8" x14ac:dyDescent="0.25">
      <c r="A28" s="8"/>
      <c r="B28" s="8" t="s">
        <v>28</v>
      </c>
      <c r="C28" s="8"/>
      <c r="D28" s="68">
        <v>8833280</v>
      </c>
      <c r="E28" s="69"/>
      <c r="F28" s="68">
        <v>0</v>
      </c>
      <c r="G28" s="69"/>
      <c r="H28" s="68">
        <v>0</v>
      </c>
      <c r="I28" s="69"/>
      <c r="J28" s="68">
        <v>0</v>
      </c>
      <c r="K28" s="69"/>
      <c r="L28" s="68">
        <v>329830</v>
      </c>
      <c r="M28" s="69"/>
      <c r="N28" s="68">
        <v>6318312</v>
      </c>
      <c r="O28" s="69"/>
      <c r="P28" s="68">
        <v>0</v>
      </c>
      <c r="Q28" s="8"/>
      <c r="R28" s="8"/>
      <c r="S28" s="4"/>
      <c r="T28" s="4"/>
      <c r="U28" s="4"/>
      <c r="V28" s="4"/>
    </row>
    <row r="29" spans="1:22" ht="13.8" x14ac:dyDescent="0.25">
      <c r="A29" s="8"/>
      <c r="B29" s="8" t="s">
        <v>29</v>
      </c>
      <c r="C29" s="8"/>
      <c r="D29" s="68">
        <v>1742280</v>
      </c>
      <c r="E29" s="69"/>
      <c r="F29" s="68">
        <v>0</v>
      </c>
      <c r="G29" s="69"/>
      <c r="H29" s="68">
        <v>0</v>
      </c>
      <c r="I29" s="69"/>
      <c r="J29" s="68">
        <v>0</v>
      </c>
      <c r="K29" s="69"/>
      <c r="L29" s="68">
        <v>52591</v>
      </c>
      <c r="M29" s="69"/>
      <c r="N29" s="68">
        <v>1319418</v>
      </c>
      <c r="O29" s="69"/>
      <c r="P29" s="68">
        <v>0</v>
      </c>
      <c r="Q29" s="8"/>
      <c r="R29" s="8"/>
      <c r="S29" s="4"/>
      <c r="T29" s="4"/>
      <c r="U29" s="4"/>
      <c r="V29" s="4"/>
    </row>
    <row r="30" spans="1:22" ht="13.8" x14ac:dyDescent="0.25">
      <c r="A30" s="8"/>
      <c r="B30" s="8" t="s">
        <v>30</v>
      </c>
      <c r="C30" s="8"/>
      <c r="D30" s="73">
        <v>0</v>
      </c>
      <c r="E30" s="73"/>
      <c r="F30" s="73">
        <v>0</v>
      </c>
      <c r="G30" s="73"/>
      <c r="H30" s="73">
        <v>0</v>
      </c>
      <c r="I30" s="73"/>
      <c r="J30" s="73">
        <v>0</v>
      </c>
      <c r="K30" s="73"/>
      <c r="L30" s="73">
        <v>0</v>
      </c>
      <c r="M30" s="69"/>
      <c r="N30" s="68">
        <v>0</v>
      </c>
      <c r="O30" s="69"/>
      <c r="P30" s="68">
        <v>0</v>
      </c>
      <c r="Q30" s="8"/>
      <c r="R30" s="8"/>
      <c r="S30" s="4"/>
      <c r="T30" s="4"/>
      <c r="U30" s="4"/>
      <c r="V30" s="4"/>
    </row>
    <row r="31" spans="1:22" ht="13.8" x14ac:dyDescent="0.25">
      <c r="A31" s="8"/>
      <c r="B31" s="8" t="s">
        <v>31</v>
      </c>
      <c r="C31" s="8"/>
      <c r="D31" s="68">
        <v>3798</v>
      </c>
      <c r="E31" s="69"/>
      <c r="F31" s="68">
        <v>0</v>
      </c>
      <c r="G31" s="69"/>
      <c r="H31" s="68">
        <v>0</v>
      </c>
      <c r="I31" s="69"/>
      <c r="J31" s="68">
        <v>0</v>
      </c>
      <c r="K31" s="69"/>
      <c r="L31" s="68">
        <v>3471563</v>
      </c>
      <c r="M31" s="69"/>
      <c r="N31" s="68">
        <v>476166</v>
      </c>
      <c r="O31" s="69"/>
      <c r="P31" s="68">
        <v>0</v>
      </c>
      <c r="Q31" s="8"/>
      <c r="R31" s="8"/>
      <c r="S31" s="4"/>
      <c r="T31" s="4"/>
      <c r="U31" s="4"/>
      <c r="V31" s="4"/>
    </row>
    <row r="32" spans="1:22" ht="13.8" x14ac:dyDescent="0.25">
      <c r="A32" s="8"/>
      <c r="B32" s="8" t="s">
        <v>32</v>
      </c>
      <c r="C32" s="8"/>
      <c r="D32" s="68">
        <v>199502</v>
      </c>
      <c r="E32" s="69"/>
      <c r="F32" s="68">
        <v>5697232</v>
      </c>
      <c r="G32" s="69"/>
      <c r="H32" s="68">
        <v>6437779</v>
      </c>
      <c r="I32" s="69"/>
      <c r="J32" s="68"/>
      <c r="K32" s="69"/>
      <c r="L32" s="68">
        <v>158547</v>
      </c>
      <c r="M32" s="69"/>
      <c r="N32" s="68">
        <v>2442384</v>
      </c>
      <c r="O32" s="69"/>
      <c r="P32" s="68">
        <v>0</v>
      </c>
      <c r="Q32" s="8"/>
      <c r="R32" s="8"/>
      <c r="S32" s="4"/>
      <c r="T32" s="4"/>
      <c r="U32" s="4"/>
      <c r="V32" s="4"/>
    </row>
    <row r="33" spans="1:22" ht="13.8" x14ac:dyDescent="0.25">
      <c r="A33" s="8"/>
      <c r="B33" s="8" t="s">
        <v>33</v>
      </c>
      <c r="C33" s="8"/>
      <c r="D33" s="68">
        <v>17220389</v>
      </c>
      <c r="E33" s="69"/>
      <c r="F33" s="68">
        <v>0</v>
      </c>
      <c r="G33" s="69"/>
      <c r="H33" s="68">
        <v>7159</v>
      </c>
      <c r="I33" s="69"/>
      <c r="J33" s="68">
        <v>8591375</v>
      </c>
      <c r="K33" s="69"/>
      <c r="L33" s="68">
        <v>573808</v>
      </c>
      <c r="M33" s="69"/>
      <c r="N33" s="68">
        <v>5613928</v>
      </c>
      <c r="O33" s="69"/>
      <c r="P33" s="68">
        <v>515</v>
      </c>
      <c r="Q33" s="8"/>
      <c r="R33" s="8"/>
      <c r="S33" s="4"/>
      <c r="T33" s="4"/>
      <c r="U33" s="4"/>
      <c r="V33" s="4"/>
    </row>
    <row r="34" spans="1:22" ht="13.8" x14ac:dyDescent="0.25">
      <c r="A34" s="8"/>
      <c r="B34" s="8" t="s">
        <v>34</v>
      </c>
      <c r="C34" s="8"/>
      <c r="D34" s="68">
        <v>685411</v>
      </c>
      <c r="E34" s="69"/>
      <c r="F34" s="68">
        <v>0</v>
      </c>
      <c r="G34" s="69"/>
      <c r="H34" s="68">
        <v>0</v>
      </c>
      <c r="I34" s="69"/>
      <c r="J34" s="68">
        <v>0</v>
      </c>
      <c r="K34" s="69"/>
      <c r="L34" s="68">
        <v>0</v>
      </c>
      <c r="M34" s="69"/>
      <c r="N34" s="68">
        <v>8216843</v>
      </c>
      <c r="O34" s="69"/>
      <c r="P34" s="68">
        <v>0</v>
      </c>
      <c r="Q34" s="8"/>
      <c r="R34" s="8"/>
      <c r="S34" s="4"/>
      <c r="T34" s="4"/>
      <c r="U34" s="4"/>
      <c r="V34" s="4"/>
    </row>
    <row r="35" spans="1:22" ht="13.8" x14ac:dyDescent="0.25">
      <c r="A35" s="16" t="s">
        <v>35</v>
      </c>
      <c r="B35" s="16"/>
      <c r="C35" s="16"/>
      <c r="D35" s="16">
        <f t="shared" ref="D35:P35" si="0">SUM(D26:D34)</f>
        <v>53496391</v>
      </c>
      <c r="E35" s="16">
        <f t="shared" si="0"/>
        <v>0</v>
      </c>
      <c r="F35" s="16">
        <f t="shared" si="0"/>
        <v>5697232</v>
      </c>
      <c r="G35" s="16">
        <f t="shared" si="0"/>
        <v>0</v>
      </c>
      <c r="H35" s="16">
        <f t="shared" si="0"/>
        <v>6444938</v>
      </c>
      <c r="I35" s="16">
        <f t="shared" si="0"/>
        <v>0</v>
      </c>
      <c r="J35" s="16">
        <f t="shared" si="0"/>
        <v>8591375</v>
      </c>
      <c r="K35" s="16">
        <f t="shared" si="0"/>
        <v>0</v>
      </c>
      <c r="L35" s="16">
        <f t="shared" si="0"/>
        <v>5535001</v>
      </c>
      <c r="M35" s="16">
        <f t="shared" si="0"/>
        <v>0</v>
      </c>
      <c r="N35" s="16">
        <f t="shared" si="0"/>
        <v>40599546</v>
      </c>
      <c r="O35" s="16">
        <f t="shared" si="0"/>
        <v>0</v>
      </c>
      <c r="P35" s="16">
        <f t="shared" si="0"/>
        <v>515</v>
      </c>
      <c r="Q35" s="8"/>
      <c r="R35" s="8"/>
      <c r="S35" s="4"/>
      <c r="T35" s="4"/>
      <c r="U35" s="4"/>
      <c r="V35" s="4"/>
    </row>
    <row r="36" spans="1:22" ht="13.8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4"/>
      <c r="T36" s="4"/>
      <c r="U36" s="4"/>
      <c r="V36" s="4"/>
    </row>
    <row r="37" spans="1:22" ht="13.8" x14ac:dyDescent="0.25">
      <c r="A37" s="34" t="s">
        <v>36</v>
      </c>
      <c r="B37" s="34"/>
      <c r="C37" s="34"/>
      <c r="D37" s="68">
        <v>-12772707</v>
      </c>
      <c r="E37" s="69"/>
      <c r="F37" s="68">
        <v>-1500000</v>
      </c>
      <c r="G37" s="69"/>
      <c r="H37" s="68">
        <v>11581225</v>
      </c>
      <c r="I37" s="69"/>
      <c r="J37" s="68">
        <v>0</v>
      </c>
      <c r="K37" s="69"/>
      <c r="L37" s="68">
        <v>2003097</v>
      </c>
      <c r="M37" s="69"/>
      <c r="N37" s="68">
        <v>-161615</v>
      </c>
      <c r="O37" s="72"/>
      <c r="P37" s="71">
        <v>0</v>
      </c>
      <c r="Q37" s="8"/>
      <c r="R37" s="8"/>
      <c r="S37" s="4"/>
      <c r="T37" s="4"/>
      <c r="U37" s="4"/>
      <c r="V37" s="4"/>
    </row>
    <row r="38" spans="1:22" ht="13.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4"/>
      <c r="T38" s="4"/>
      <c r="U38" s="4"/>
      <c r="V38" s="4"/>
    </row>
    <row r="39" spans="1:22" ht="14.4" thickBot="1" x14ac:dyDescent="0.3">
      <c r="A39" s="17" t="s">
        <v>237</v>
      </c>
      <c r="B39" s="17"/>
      <c r="C39" s="17"/>
      <c r="D39" s="17">
        <f>D11+D23-D35+D37</f>
        <v>21429105</v>
      </c>
      <c r="E39" s="17"/>
      <c r="F39" s="17">
        <f>F11+F23-F35+F37</f>
        <v>7652364</v>
      </c>
      <c r="G39" s="17"/>
      <c r="H39" s="17">
        <f>H11+H23-H35+H37</f>
        <v>79101782</v>
      </c>
      <c r="I39" s="17"/>
      <c r="J39" s="17">
        <f>J11+J23-J35+J37</f>
        <v>3579376</v>
      </c>
      <c r="K39" s="17"/>
      <c r="L39" s="17">
        <f>L11+L23-L35+L37</f>
        <v>7455960</v>
      </c>
      <c r="M39" s="17"/>
      <c r="N39" s="17">
        <f>N11+N23-N35+N37</f>
        <v>72773</v>
      </c>
      <c r="O39" s="17"/>
      <c r="P39" s="17">
        <f>P11+P23-P35+P37</f>
        <v>4470368</v>
      </c>
      <c r="Q39" s="8"/>
      <c r="R39" s="8"/>
      <c r="S39" s="4"/>
      <c r="T39" s="4"/>
      <c r="U39" s="4"/>
      <c r="V39" s="4"/>
    </row>
    <row r="40" spans="1:22" ht="14.4" thickTop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4"/>
      <c r="T40" s="4"/>
      <c r="U40" s="4"/>
      <c r="V40" s="4"/>
    </row>
    <row r="41" spans="1:22" ht="13.8" x14ac:dyDescent="0.25">
      <c r="A41" s="8"/>
      <c r="B41" s="8"/>
      <c r="C41" s="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8"/>
      <c r="R41" s="8"/>
      <c r="S41" s="4"/>
      <c r="T41" s="4"/>
      <c r="U41" s="4"/>
      <c r="V41" s="4"/>
    </row>
    <row r="42" spans="1:22" ht="13.8" x14ac:dyDescent="0.25">
      <c r="A42" s="8"/>
      <c r="B42" s="8"/>
      <c r="C42" s="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 t="s">
        <v>37</v>
      </c>
      <c r="O42" s="19"/>
      <c r="P42" s="19"/>
      <c r="Q42" s="8"/>
      <c r="R42" s="8"/>
      <c r="S42" s="4"/>
      <c r="T42" s="4"/>
      <c r="U42" s="4"/>
      <c r="V42" s="4"/>
    </row>
    <row r="43" spans="1:22" ht="13.8" x14ac:dyDescent="0.25">
      <c r="A43" s="8"/>
      <c r="B43" s="8"/>
      <c r="C43" s="8"/>
      <c r="D43" s="19"/>
      <c r="E43" s="19"/>
      <c r="F43" s="19"/>
      <c r="G43" s="19"/>
      <c r="H43" s="19" t="s">
        <v>38</v>
      </c>
      <c r="I43" s="19"/>
      <c r="J43" s="19" t="s">
        <v>39</v>
      </c>
      <c r="K43" s="19"/>
      <c r="L43" s="19"/>
      <c r="M43" s="19"/>
      <c r="N43" s="19" t="s">
        <v>2</v>
      </c>
      <c r="O43" s="19"/>
      <c r="P43" s="19"/>
      <c r="Q43" s="8"/>
      <c r="R43" s="8"/>
      <c r="S43" s="4"/>
      <c r="T43" s="4"/>
      <c r="U43" s="4"/>
      <c r="V43" s="4"/>
    </row>
    <row r="44" spans="1:22" ht="13.8" x14ac:dyDescent="0.25">
      <c r="A44" s="8"/>
      <c r="B44" s="8"/>
      <c r="C44" s="8"/>
      <c r="D44" s="19"/>
      <c r="E44" s="19"/>
      <c r="F44" s="19"/>
      <c r="G44" s="19"/>
      <c r="H44" s="19" t="s">
        <v>40</v>
      </c>
      <c r="I44" s="19"/>
      <c r="J44" s="19" t="s">
        <v>41</v>
      </c>
      <c r="K44" s="19"/>
      <c r="L44" s="19" t="s">
        <v>37</v>
      </c>
      <c r="M44" s="19"/>
      <c r="N44" s="19" t="s">
        <v>3</v>
      </c>
      <c r="O44" s="19"/>
      <c r="P44" s="19"/>
      <c r="Q44" s="8"/>
      <c r="R44" s="8"/>
      <c r="S44" s="4"/>
      <c r="T44" s="4"/>
      <c r="U44" s="4"/>
      <c r="V44" s="4"/>
    </row>
    <row r="45" spans="1:22" ht="13.8" x14ac:dyDescent="0.25">
      <c r="A45" s="8"/>
      <c r="B45" s="8"/>
      <c r="C45" s="8"/>
      <c r="D45" s="19"/>
      <c r="E45" s="19"/>
      <c r="F45" s="19" t="s">
        <v>42</v>
      </c>
      <c r="G45" s="19"/>
      <c r="H45" s="19" t="s">
        <v>43</v>
      </c>
      <c r="I45" s="19"/>
      <c r="J45" s="19" t="s">
        <v>44</v>
      </c>
      <c r="K45" s="19"/>
      <c r="L45" s="19" t="s">
        <v>45</v>
      </c>
      <c r="M45" s="19"/>
      <c r="N45" s="19" t="s">
        <v>4</v>
      </c>
      <c r="O45" s="19"/>
      <c r="P45" s="19"/>
      <c r="Q45" s="8"/>
      <c r="R45" s="8"/>
      <c r="S45" s="4"/>
      <c r="T45" s="4"/>
      <c r="U45" s="4"/>
      <c r="V45" s="4"/>
    </row>
    <row r="46" spans="1:22" ht="13.8" x14ac:dyDescent="0.25">
      <c r="A46" s="8"/>
      <c r="B46" s="8"/>
      <c r="C46" s="8"/>
      <c r="D46" s="19"/>
      <c r="E46" s="19"/>
      <c r="F46" s="22" t="s">
        <v>10</v>
      </c>
      <c r="G46" s="22"/>
      <c r="H46" s="22" t="s">
        <v>10</v>
      </c>
      <c r="I46" s="22"/>
      <c r="J46" s="22" t="s">
        <v>10</v>
      </c>
      <c r="K46" s="22"/>
      <c r="L46" s="22" t="s">
        <v>10</v>
      </c>
      <c r="M46" s="22"/>
      <c r="N46" s="22" t="s">
        <v>10</v>
      </c>
      <c r="O46" s="22"/>
      <c r="P46" s="22" t="s">
        <v>46</v>
      </c>
      <c r="Q46" s="8"/>
      <c r="R46" s="8"/>
      <c r="S46" s="4"/>
      <c r="T46" s="4"/>
      <c r="U46" s="4"/>
      <c r="V46" s="4"/>
    </row>
    <row r="47" spans="1:22" ht="13.8" x14ac:dyDescent="0.25">
      <c r="A47" s="8"/>
      <c r="B47" s="8"/>
      <c r="C47" s="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8"/>
      <c r="R47" s="8"/>
      <c r="S47" s="4"/>
      <c r="T47" s="4"/>
      <c r="U47" s="4"/>
      <c r="V47" s="4"/>
    </row>
    <row r="48" spans="1:22" ht="13.8" x14ac:dyDescent="0.25">
      <c r="A48" s="16" t="s">
        <v>236</v>
      </c>
      <c r="B48" s="16"/>
      <c r="C48" s="16"/>
      <c r="D48" s="72"/>
      <c r="E48" s="72"/>
      <c r="F48" s="71">
        <v>16529</v>
      </c>
      <c r="G48" s="72">
        <v>0</v>
      </c>
      <c r="H48" s="71">
        <v>1531827</v>
      </c>
      <c r="I48" s="72"/>
      <c r="J48" s="71">
        <v>0</v>
      </c>
      <c r="K48" s="72"/>
      <c r="L48" s="71">
        <v>0</v>
      </c>
      <c r="M48" s="72"/>
      <c r="N48" s="71">
        <v>0</v>
      </c>
      <c r="O48" s="16"/>
      <c r="P48" s="16">
        <f>SUM(D11:P11)+SUM(E48:N48)</f>
        <v>114497565</v>
      </c>
      <c r="Q48" s="8"/>
      <c r="R48" s="8"/>
      <c r="S48" s="4"/>
      <c r="T48" s="4"/>
      <c r="U48" s="4"/>
      <c r="V48" s="4"/>
    </row>
    <row r="49" spans="1:22" ht="13.8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39" t="s">
        <v>47</v>
      </c>
      <c r="S49" s="4"/>
      <c r="T49" s="4"/>
      <c r="U49" s="4"/>
      <c r="V49" s="4"/>
    </row>
    <row r="50" spans="1:22" ht="13.8" x14ac:dyDescent="0.25">
      <c r="A50" s="8" t="s">
        <v>16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39" t="s">
        <v>48</v>
      </c>
      <c r="S50" s="4"/>
      <c r="T50" s="4"/>
      <c r="U50" s="4"/>
      <c r="V50" s="4"/>
    </row>
    <row r="51" spans="1:22" ht="13.8" x14ac:dyDescent="0.25">
      <c r="A51" s="8"/>
      <c r="B51" s="8" t="s">
        <v>17</v>
      </c>
      <c r="C51" s="8"/>
      <c r="D51" s="71"/>
      <c r="E51" s="72"/>
      <c r="F51" s="71">
        <v>86828</v>
      </c>
      <c r="G51" s="72"/>
      <c r="H51" s="71">
        <v>1205188</v>
      </c>
      <c r="I51" s="72"/>
      <c r="J51" s="71">
        <v>0</v>
      </c>
      <c r="K51" s="72"/>
      <c r="L51" s="71">
        <v>0</v>
      </c>
      <c r="M51" s="72"/>
      <c r="N51" s="71">
        <v>0</v>
      </c>
      <c r="O51" s="8"/>
      <c r="P51" s="8">
        <f t="shared" ref="P51:P56" si="1">SUM(D14:P14)+SUM(E51:N51)</f>
        <v>53563496</v>
      </c>
      <c r="Q51" s="8"/>
      <c r="R51" s="8">
        <f t="shared" ref="R51:R56" si="2">N51+H51+F51+N14+L14+F14+D14</f>
        <v>44767402</v>
      </c>
      <c r="S51" s="4"/>
      <c r="T51" s="4"/>
      <c r="U51" s="4"/>
      <c r="V51" s="4"/>
    </row>
    <row r="52" spans="1:22" ht="13.8" x14ac:dyDescent="0.25">
      <c r="A52" s="8"/>
      <c r="B52" s="8" t="s">
        <v>18</v>
      </c>
      <c r="C52" s="8"/>
      <c r="D52" s="71"/>
      <c r="E52" s="72"/>
      <c r="F52" s="71">
        <v>0</v>
      </c>
      <c r="G52" s="72"/>
      <c r="H52" s="71">
        <v>0</v>
      </c>
      <c r="I52" s="72"/>
      <c r="J52" s="71">
        <v>0</v>
      </c>
      <c r="K52" s="72"/>
      <c r="L52" s="71">
        <v>0</v>
      </c>
      <c r="M52" s="72"/>
      <c r="N52" s="71">
        <v>0</v>
      </c>
      <c r="O52" s="8"/>
      <c r="P52" s="8">
        <f t="shared" si="1"/>
        <v>995625</v>
      </c>
      <c r="Q52" s="8"/>
      <c r="R52" s="8">
        <f t="shared" si="2"/>
        <v>995625</v>
      </c>
      <c r="S52" s="4"/>
      <c r="T52" s="4"/>
      <c r="U52" s="4"/>
      <c r="V52" s="4"/>
    </row>
    <row r="53" spans="1:22" ht="13.8" x14ac:dyDescent="0.25">
      <c r="A53" s="8"/>
      <c r="B53" s="8" t="s">
        <v>19</v>
      </c>
      <c r="C53" s="8"/>
      <c r="D53" s="71"/>
      <c r="E53" s="72"/>
      <c r="F53" s="71">
        <v>0</v>
      </c>
      <c r="G53" s="72"/>
      <c r="H53" s="71">
        <v>0</v>
      </c>
      <c r="I53" s="72"/>
      <c r="J53" s="71">
        <v>0</v>
      </c>
      <c r="K53" s="72"/>
      <c r="L53" s="71">
        <v>0</v>
      </c>
      <c r="M53" s="72"/>
      <c r="N53" s="71">
        <v>0</v>
      </c>
      <c r="O53" s="8"/>
      <c r="P53" s="8">
        <f t="shared" si="1"/>
        <v>6773503</v>
      </c>
      <c r="Q53" s="8"/>
      <c r="R53" s="8">
        <f t="shared" si="2"/>
        <v>6773503</v>
      </c>
      <c r="S53" s="4"/>
      <c r="T53" s="4"/>
      <c r="U53" s="4"/>
      <c r="V53" s="4"/>
    </row>
    <row r="54" spans="1:22" ht="13.8" x14ac:dyDescent="0.25">
      <c r="A54" s="8"/>
      <c r="B54" s="8" t="s">
        <v>20</v>
      </c>
      <c r="C54" s="8"/>
      <c r="D54" s="71"/>
      <c r="E54" s="72"/>
      <c r="F54" s="71">
        <v>0</v>
      </c>
      <c r="G54" s="72"/>
      <c r="H54" s="71">
        <v>0</v>
      </c>
      <c r="I54" s="72"/>
      <c r="J54" s="71">
        <v>0</v>
      </c>
      <c r="K54" s="72"/>
      <c r="L54" s="71">
        <v>0</v>
      </c>
      <c r="M54" s="72"/>
      <c r="N54" s="71">
        <v>0</v>
      </c>
      <c r="O54" s="8"/>
      <c r="P54" s="8">
        <f t="shared" si="1"/>
        <v>51166</v>
      </c>
      <c r="Q54" s="8"/>
      <c r="R54" s="8">
        <f t="shared" si="2"/>
        <v>51166</v>
      </c>
      <c r="S54" s="4"/>
      <c r="T54" s="4"/>
      <c r="U54" s="4"/>
      <c r="V54" s="4"/>
    </row>
    <row r="55" spans="1:22" ht="13.8" x14ac:dyDescent="0.25">
      <c r="A55" s="8"/>
      <c r="B55" s="8" t="s">
        <v>21</v>
      </c>
      <c r="C55" s="8"/>
      <c r="D55" s="71"/>
      <c r="E55" s="72"/>
      <c r="F55" s="71">
        <v>0</v>
      </c>
      <c r="G55" s="72"/>
      <c r="H55" s="71">
        <v>0</v>
      </c>
      <c r="I55" s="72"/>
      <c r="J55" s="71">
        <v>0</v>
      </c>
      <c r="K55" s="72"/>
      <c r="L55" s="71">
        <v>0</v>
      </c>
      <c r="M55" s="72"/>
      <c r="N55" s="71">
        <v>0</v>
      </c>
      <c r="O55" s="8"/>
      <c r="P55" s="8">
        <f t="shared" si="1"/>
        <v>10899209</v>
      </c>
      <c r="Q55" s="8"/>
      <c r="R55" s="8">
        <f t="shared" si="2"/>
        <v>10899209</v>
      </c>
      <c r="S55" s="4"/>
      <c r="T55" s="4"/>
      <c r="U55" s="4"/>
      <c r="V55" s="4"/>
    </row>
    <row r="56" spans="1:22" ht="13.8" x14ac:dyDescent="0.25">
      <c r="A56" s="8"/>
      <c r="B56" s="8" t="s">
        <v>22</v>
      </c>
      <c r="C56" s="8"/>
      <c r="D56" s="71"/>
      <c r="E56" s="72"/>
      <c r="F56" s="71">
        <v>0</v>
      </c>
      <c r="G56" s="72"/>
      <c r="H56" s="71">
        <v>0</v>
      </c>
      <c r="I56" s="72"/>
      <c r="J56" s="71">
        <v>0</v>
      </c>
      <c r="K56" s="72"/>
      <c r="L56" s="71">
        <v>0</v>
      </c>
      <c r="M56" s="72"/>
      <c r="N56" s="71">
        <v>0</v>
      </c>
      <c r="O56" s="8"/>
      <c r="P56" s="8">
        <f t="shared" si="1"/>
        <v>20949837</v>
      </c>
      <c r="Q56" s="8"/>
      <c r="R56" s="8">
        <f t="shared" si="2"/>
        <v>20949837</v>
      </c>
      <c r="S56" s="4"/>
      <c r="T56" s="4"/>
      <c r="U56" s="4"/>
      <c r="V56" s="4"/>
    </row>
    <row r="57" spans="1:22" ht="13.8" x14ac:dyDescent="0.25">
      <c r="A57" s="8"/>
      <c r="B57" s="8" t="s">
        <v>233</v>
      </c>
      <c r="C57" s="8"/>
      <c r="D57" s="68"/>
      <c r="E57" s="69"/>
      <c r="F57" s="68">
        <v>0</v>
      </c>
      <c r="G57" s="69"/>
      <c r="H57" s="68">
        <v>0</v>
      </c>
      <c r="I57" s="69"/>
      <c r="J57" s="68">
        <v>0</v>
      </c>
      <c r="K57" s="69"/>
      <c r="L57" s="68">
        <v>0</v>
      </c>
      <c r="M57" s="69"/>
      <c r="N57" s="68">
        <v>0</v>
      </c>
      <c r="O57" s="8"/>
      <c r="P57" s="8">
        <f t="shared" ref="P57:P58" si="3">SUM(D20:P20)+SUM(E57:N57)</f>
        <v>1884967</v>
      </c>
      <c r="Q57" s="8"/>
      <c r="R57" s="8">
        <f t="shared" ref="R57:R58" si="4">N57+H57+F57+N20+L20+F20+D20</f>
        <v>1884967</v>
      </c>
      <c r="S57" s="4"/>
      <c r="T57" s="4"/>
      <c r="U57" s="4"/>
      <c r="V57" s="4"/>
    </row>
    <row r="58" spans="1:22" ht="13.8" x14ac:dyDescent="0.25">
      <c r="A58" s="8"/>
      <c r="B58" s="8" t="s">
        <v>231</v>
      </c>
      <c r="C58" s="8"/>
      <c r="D58" s="68"/>
      <c r="E58" s="69"/>
      <c r="F58" s="68">
        <v>0</v>
      </c>
      <c r="G58" s="69"/>
      <c r="H58" s="68">
        <v>0</v>
      </c>
      <c r="I58" s="69"/>
      <c r="J58" s="68">
        <v>0</v>
      </c>
      <c r="K58" s="69"/>
      <c r="L58" s="68">
        <v>0</v>
      </c>
      <c r="M58" s="69"/>
      <c r="N58" s="68">
        <v>0</v>
      </c>
      <c r="O58" s="8"/>
      <c r="P58" s="8">
        <f t="shared" si="3"/>
        <v>27152602</v>
      </c>
      <c r="Q58" s="8"/>
      <c r="R58" s="8">
        <f t="shared" si="4"/>
        <v>27152602</v>
      </c>
      <c r="S58" s="4"/>
      <c r="T58" s="4"/>
      <c r="U58" s="4"/>
      <c r="V58" s="4"/>
    </row>
    <row r="59" spans="1:22" ht="13.8" x14ac:dyDescent="0.25">
      <c r="A59" s="8"/>
      <c r="B59" s="8" t="s">
        <v>23</v>
      </c>
      <c r="C59" s="8"/>
      <c r="D59" s="71"/>
      <c r="E59" s="72"/>
      <c r="F59" s="71">
        <v>52</v>
      </c>
      <c r="G59" s="72"/>
      <c r="H59" s="71">
        <v>36779</v>
      </c>
      <c r="I59" s="72"/>
      <c r="J59" s="71">
        <v>0</v>
      </c>
      <c r="K59" s="72"/>
      <c r="L59" s="71">
        <v>0</v>
      </c>
      <c r="M59" s="72"/>
      <c r="N59" s="71">
        <v>0</v>
      </c>
      <c r="O59" s="8"/>
      <c r="P59" s="8">
        <f>SUM(D22:P22)+SUM(E59:N59)</f>
        <v>11085959</v>
      </c>
      <c r="Q59" s="8"/>
      <c r="R59" s="8">
        <f>N59+H59+F59+N22+L22+F22+D22</f>
        <v>8267220</v>
      </c>
      <c r="S59" s="4"/>
      <c r="T59" s="4"/>
      <c r="U59" s="4"/>
      <c r="V59" s="4"/>
    </row>
    <row r="60" spans="1:22" ht="13.8" x14ac:dyDescent="0.25">
      <c r="A60" s="16" t="s">
        <v>24</v>
      </c>
      <c r="B60" s="16"/>
      <c r="C60" s="16"/>
      <c r="D60" s="16"/>
      <c r="E60" s="16"/>
      <c r="F60" s="16">
        <f>SUM(F51:F59)</f>
        <v>86880</v>
      </c>
      <c r="G60" s="16"/>
      <c r="H60" s="16">
        <f>SUM(H51:H59)</f>
        <v>1241967</v>
      </c>
      <c r="I60" s="16"/>
      <c r="J60" s="16">
        <f>SUM(J51:J59)</f>
        <v>0</v>
      </c>
      <c r="K60" s="16"/>
      <c r="L60" s="16">
        <f>SUM(L51:L59)</f>
        <v>0</v>
      </c>
      <c r="M60" s="16"/>
      <c r="N60" s="16">
        <f>SUM(N51:N59)</f>
        <v>0</v>
      </c>
      <c r="O60" s="16"/>
      <c r="P60" s="16">
        <f>SUM(D23:P23)+SUM(E60:N60)</f>
        <v>133356364</v>
      </c>
      <c r="Q60" s="8"/>
      <c r="R60" s="8">
        <f>SUM(R51:R59)</f>
        <v>121741531</v>
      </c>
      <c r="S60" s="4"/>
      <c r="T60" s="4"/>
      <c r="U60" s="4"/>
      <c r="V60" s="4"/>
    </row>
    <row r="61" spans="1:22" ht="13.8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39" t="s">
        <v>47</v>
      </c>
      <c r="S61" s="4"/>
      <c r="T61" s="4"/>
      <c r="U61" s="4"/>
      <c r="V61" s="4"/>
    </row>
    <row r="62" spans="1:22" ht="13.8" x14ac:dyDescent="0.25">
      <c r="A62" s="8" t="s">
        <v>25</v>
      </c>
      <c r="B62" s="8"/>
      <c r="C62" s="8"/>
      <c r="D62" s="20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39" t="s">
        <v>49</v>
      </c>
      <c r="S62" s="4"/>
      <c r="T62" s="4"/>
      <c r="U62" s="4"/>
      <c r="V62" s="4"/>
    </row>
    <row r="63" spans="1:22" ht="13.8" x14ac:dyDescent="0.25">
      <c r="A63" s="8"/>
      <c r="B63" s="8" t="s">
        <v>26</v>
      </c>
      <c r="C63" s="8"/>
      <c r="D63" s="71"/>
      <c r="E63" s="72"/>
      <c r="F63" s="71">
        <v>0</v>
      </c>
      <c r="G63" s="72"/>
      <c r="H63" s="71">
        <v>0</v>
      </c>
      <c r="I63" s="72"/>
      <c r="J63" s="71">
        <v>0</v>
      </c>
      <c r="K63" s="72"/>
      <c r="L63" s="71">
        <v>0</v>
      </c>
      <c r="M63" s="72"/>
      <c r="N63" s="71">
        <v>0</v>
      </c>
      <c r="O63" s="8"/>
      <c r="P63" s="8">
        <f t="shared" ref="P63:P72" si="5">SUM(D26:P26)+SUM(E63:N63)</f>
        <v>36501916</v>
      </c>
      <c r="Q63" s="8"/>
      <c r="R63" s="8">
        <f t="shared" ref="R63:R71" si="6">N63+H63+F63+N26+L26+F26+D26</f>
        <v>36501916</v>
      </c>
      <c r="S63" s="4"/>
      <c r="T63" s="4"/>
      <c r="U63" s="4"/>
      <c r="V63" s="4"/>
    </row>
    <row r="64" spans="1:22" ht="13.8" x14ac:dyDescent="0.25">
      <c r="A64" s="8"/>
      <c r="B64" s="8" t="s">
        <v>27</v>
      </c>
      <c r="C64" s="8"/>
      <c r="D64" s="71"/>
      <c r="E64" s="72"/>
      <c r="F64" s="71">
        <v>0</v>
      </c>
      <c r="G64" s="72"/>
      <c r="H64" s="71">
        <v>0</v>
      </c>
      <c r="I64" s="72"/>
      <c r="J64" s="71">
        <v>0</v>
      </c>
      <c r="K64" s="72"/>
      <c r="L64" s="71">
        <v>0</v>
      </c>
      <c r="M64" s="72"/>
      <c r="N64" s="71">
        <v>0</v>
      </c>
      <c r="O64" s="8"/>
      <c r="P64" s="8">
        <f t="shared" si="5"/>
        <v>5470972</v>
      </c>
      <c r="Q64" s="8"/>
      <c r="R64" s="8">
        <f t="shared" si="6"/>
        <v>5470972</v>
      </c>
      <c r="S64" s="4"/>
      <c r="T64" s="4"/>
      <c r="U64" s="4"/>
      <c r="V64" s="4"/>
    </row>
    <row r="65" spans="1:22" ht="13.8" x14ac:dyDescent="0.25">
      <c r="A65" s="8"/>
      <c r="B65" s="8" t="s">
        <v>28</v>
      </c>
      <c r="C65" s="8"/>
      <c r="D65" s="71"/>
      <c r="E65" s="72"/>
      <c r="F65" s="71">
        <v>0</v>
      </c>
      <c r="G65" s="72"/>
      <c r="H65" s="71">
        <v>0</v>
      </c>
      <c r="I65" s="72"/>
      <c r="J65" s="71">
        <v>0</v>
      </c>
      <c r="K65" s="72"/>
      <c r="L65" s="71">
        <v>0</v>
      </c>
      <c r="M65" s="72"/>
      <c r="N65" s="71">
        <v>0</v>
      </c>
      <c r="O65" s="8"/>
      <c r="P65" s="8">
        <f t="shared" si="5"/>
        <v>15481422</v>
      </c>
      <c r="Q65" s="8"/>
      <c r="R65" s="8">
        <f t="shared" si="6"/>
        <v>15481422</v>
      </c>
      <c r="S65" s="4"/>
      <c r="T65" s="4"/>
      <c r="U65" s="4"/>
      <c r="V65" s="4"/>
    </row>
    <row r="66" spans="1:22" ht="13.8" x14ac:dyDescent="0.25">
      <c r="A66" s="8"/>
      <c r="B66" s="8" t="s">
        <v>29</v>
      </c>
      <c r="C66" s="8"/>
      <c r="D66" s="71"/>
      <c r="E66" s="72"/>
      <c r="F66" s="71">
        <v>0</v>
      </c>
      <c r="G66" s="72"/>
      <c r="H66" s="71">
        <v>0</v>
      </c>
      <c r="I66" s="72"/>
      <c r="J66" s="71">
        <v>0</v>
      </c>
      <c r="K66" s="72"/>
      <c r="L66" s="71">
        <v>0</v>
      </c>
      <c r="M66" s="72"/>
      <c r="N66" s="71">
        <v>0</v>
      </c>
      <c r="O66" s="8"/>
      <c r="P66" s="8">
        <f t="shared" si="5"/>
        <v>3114289</v>
      </c>
      <c r="Q66" s="8"/>
      <c r="R66" s="8">
        <f t="shared" si="6"/>
        <v>3114289</v>
      </c>
      <c r="S66" s="4"/>
      <c r="T66" s="4"/>
      <c r="U66" s="4"/>
      <c r="V66" s="4"/>
    </row>
    <row r="67" spans="1:22" ht="13.8" x14ac:dyDescent="0.25">
      <c r="A67" s="8"/>
      <c r="B67" s="8" t="s">
        <v>30</v>
      </c>
      <c r="C67" s="8"/>
      <c r="D67" s="71"/>
      <c r="E67" s="72"/>
      <c r="F67" s="71">
        <v>0</v>
      </c>
      <c r="G67" s="72"/>
      <c r="H67" s="71">
        <v>0</v>
      </c>
      <c r="I67" s="72"/>
      <c r="J67" s="71">
        <v>0</v>
      </c>
      <c r="K67" s="72"/>
      <c r="L67" s="71">
        <v>0</v>
      </c>
      <c r="M67" s="72"/>
      <c r="N67" s="71">
        <v>0</v>
      </c>
      <c r="O67" s="8"/>
      <c r="P67" s="8">
        <f t="shared" si="5"/>
        <v>0</v>
      </c>
      <c r="Q67" s="8"/>
      <c r="R67" s="8">
        <f t="shared" si="6"/>
        <v>0</v>
      </c>
      <c r="S67" s="4"/>
      <c r="T67" s="4"/>
      <c r="U67" s="4"/>
      <c r="V67" s="4"/>
    </row>
    <row r="68" spans="1:22" ht="13.8" x14ac:dyDescent="0.25">
      <c r="A68" s="8"/>
      <c r="B68" s="8" t="s">
        <v>31</v>
      </c>
      <c r="C68" s="8"/>
      <c r="D68" s="71"/>
      <c r="E68" s="72"/>
      <c r="F68" s="71">
        <v>0</v>
      </c>
      <c r="G68" s="72"/>
      <c r="H68" s="71">
        <v>0</v>
      </c>
      <c r="I68" s="72"/>
      <c r="J68" s="71">
        <v>0</v>
      </c>
      <c r="K68" s="72"/>
      <c r="L68" s="71">
        <v>0</v>
      </c>
      <c r="M68" s="72"/>
      <c r="N68" s="71">
        <v>0</v>
      </c>
      <c r="O68" s="8"/>
      <c r="P68" s="8">
        <f t="shared" si="5"/>
        <v>3951527</v>
      </c>
      <c r="Q68" s="8"/>
      <c r="R68" s="8">
        <f t="shared" si="6"/>
        <v>3951527</v>
      </c>
      <c r="S68" s="4"/>
      <c r="T68" s="4"/>
      <c r="U68" s="4"/>
      <c r="V68" s="4"/>
    </row>
    <row r="69" spans="1:22" ht="13.8" x14ac:dyDescent="0.25">
      <c r="A69" s="8"/>
      <c r="B69" s="8" t="s">
        <v>32</v>
      </c>
      <c r="C69" s="8"/>
      <c r="D69" s="71"/>
      <c r="E69" s="72"/>
      <c r="F69" s="71">
        <v>0</v>
      </c>
      <c r="G69" s="72"/>
      <c r="H69" s="71">
        <v>0</v>
      </c>
      <c r="I69" s="72"/>
      <c r="J69" s="71">
        <v>0</v>
      </c>
      <c r="K69" s="72"/>
      <c r="L69" s="71">
        <v>0</v>
      </c>
      <c r="M69" s="72"/>
      <c r="N69" s="71">
        <v>0</v>
      </c>
      <c r="O69" s="8"/>
      <c r="P69" s="8">
        <f t="shared" si="5"/>
        <v>14935444</v>
      </c>
      <c r="Q69" s="8"/>
      <c r="R69" s="8">
        <f t="shared" si="6"/>
        <v>8497665</v>
      </c>
      <c r="S69" s="4"/>
      <c r="T69" s="4"/>
      <c r="U69" s="4"/>
      <c r="V69" s="4"/>
    </row>
    <row r="70" spans="1:22" ht="13.8" x14ac:dyDescent="0.25">
      <c r="A70" s="8"/>
      <c r="B70" s="8" t="s">
        <v>33</v>
      </c>
      <c r="C70" s="8"/>
      <c r="D70" s="71"/>
      <c r="E70" s="72"/>
      <c r="F70" s="71">
        <v>88080</v>
      </c>
      <c r="G70" s="72"/>
      <c r="H70" s="71">
        <v>1853749</v>
      </c>
      <c r="I70" s="72"/>
      <c r="J70" s="71">
        <v>0</v>
      </c>
      <c r="K70" s="72"/>
      <c r="L70" s="71">
        <v>0</v>
      </c>
      <c r="M70" s="72"/>
      <c r="N70" s="71">
        <v>0</v>
      </c>
      <c r="O70" s="8"/>
      <c r="P70" s="8">
        <f t="shared" si="5"/>
        <v>33949003</v>
      </c>
      <c r="Q70" s="8"/>
      <c r="R70" s="8">
        <f t="shared" si="6"/>
        <v>25349954</v>
      </c>
      <c r="S70" s="4"/>
      <c r="T70" s="4"/>
      <c r="U70" s="4"/>
      <c r="V70" s="4"/>
    </row>
    <row r="71" spans="1:22" ht="13.8" x14ac:dyDescent="0.25">
      <c r="A71" s="8"/>
      <c r="B71" s="8" t="s">
        <v>34</v>
      </c>
      <c r="C71" s="8"/>
      <c r="D71" s="71"/>
      <c r="E71" s="72"/>
      <c r="F71" s="71">
        <v>0</v>
      </c>
      <c r="G71" s="72"/>
      <c r="H71" s="71">
        <v>0</v>
      </c>
      <c r="I71" s="72"/>
      <c r="J71" s="71">
        <v>0</v>
      </c>
      <c r="K71" s="72"/>
      <c r="L71" s="71">
        <v>0</v>
      </c>
      <c r="M71" s="72"/>
      <c r="N71" s="71">
        <v>0</v>
      </c>
      <c r="O71" s="8"/>
      <c r="P71" s="8">
        <f t="shared" si="5"/>
        <v>8902254</v>
      </c>
      <c r="Q71" s="8"/>
      <c r="R71" s="8">
        <f t="shared" si="6"/>
        <v>8902254</v>
      </c>
      <c r="S71" s="4"/>
      <c r="T71" s="4"/>
      <c r="U71" s="4"/>
      <c r="V71" s="4"/>
    </row>
    <row r="72" spans="1:22" ht="13.8" x14ac:dyDescent="0.25">
      <c r="A72" s="16" t="s">
        <v>35</v>
      </c>
      <c r="B72" s="16"/>
      <c r="C72" s="16"/>
      <c r="D72" s="16"/>
      <c r="E72" s="16"/>
      <c r="F72" s="16">
        <f t="shared" ref="F72:N72" si="7">SUM(F63:F71)</f>
        <v>88080</v>
      </c>
      <c r="G72" s="16">
        <f t="shared" si="7"/>
        <v>0</v>
      </c>
      <c r="H72" s="16">
        <f t="shared" si="7"/>
        <v>1853749</v>
      </c>
      <c r="I72" s="16">
        <f t="shared" si="7"/>
        <v>0</v>
      </c>
      <c r="J72" s="16">
        <f t="shared" si="7"/>
        <v>0</v>
      </c>
      <c r="K72" s="16">
        <f t="shared" si="7"/>
        <v>0</v>
      </c>
      <c r="L72" s="16">
        <f t="shared" si="7"/>
        <v>0</v>
      </c>
      <c r="M72" s="16">
        <f t="shared" si="7"/>
        <v>0</v>
      </c>
      <c r="N72" s="16">
        <f t="shared" si="7"/>
        <v>0</v>
      </c>
      <c r="O72" s="16"/>
      <c r="P72" s="16">
        <f t="shared" si="5"/>
        <v>122306827</v>
      </c>
      <c r="Q72" s="8"/>
      <c r="R72" s="8">
        <f>SUM(R63:R71)</f>
        <v>107269999</v>
      </c>
      <c r="S72" s="4"/>
      <c r="T72" s="4"/>
      <c r="U72" s="4"/>
      <c r="V72" s="4"/>
    </row>
    <row r="73" spans="1:22" ht="13.8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4"/>
      <c r="T73" s="4"/>
      <c r="U73" s="4"/>
      <c r="V73" s="4"/>
    </row>
    <row r="74" spans="1:22" ht="13.8" x14ac:dyDescent="0.25">
      <c r="A74" s="34" t="s">
        <v>36</v>
      </c>
      <c r="B74" s="34"/>
      <c r="C74" s="34"/>
      <c r="D74" s="72"/>
      <c r="E74" s="72"/>
      <c r="F74" s="71">
        <v>0</v>
      </c>
      <c r="G74" s="72"/>
      <c r="H74" s="71">
        <v>850000</v>
      </c>
      <c r="I74" s="72"/>
      <c r="J74" s="71">
        <v>0</v>
      </c>
      <c r="K74" s="72"/>
      <c r="L74" s="71">
        <v>0</v>
      </c>
      <c r="M74" s="72"/>
      <c r="N74" s="71">
        <v>0</v>
      </c>
      <c r="O74" s="34"/>
      <c r="P74" s="34">
        <f>SUM(D37:P37)+SUM(E74:N74)</f>
        <v>0</v>
      </c>
      <c r="Q74" s="8"/>
      <c r="R74" s="8"/>
      <c r="S74" s="4"/>
      <c r="T74" s="4"/>
      <c r="U74" s="4"/>
      <c r="V74" s="4"/>
    </row>
    <row r="75" spans="1:22" ht="13.8" x14ac:dyDescent="0.25">
      <c r="A75" s="8"/>
      <c r="B75" s="8"/>
      <c r="C75" s="8"/>
      <c r="D75" s="8"/>
      <c r="E75" s="8"/>
      <c r="F75" s="8"/>
      <c r="G75" s="8"/>
      <c r="H75" s="8"/>
      <c r="I75" s="8"/>
      <c r="J75" s="20"/>
      <c r="K75" s="8"/>
      <c r="L75" s="8"/>
      <c r="M75" s="8"/>
      <c r="N75" s="8"/>
      <c r="O75" s="8"/>
      <c r="P75" s="8"/>
      <c r="Q75" s="8"/>
      <c r="R75" s="8"/>
      <c r="S75" s="4"/>
      <c r="T75" s="4"/>
      <c r="U75" s="4"/>
      <c r="V75" s="4"/>
    </row>
    <row r="76" spans="1:22" ht="14.4" thickBot="1" x14ac:dyDescent="0.3">
      <c r="A76" s="17" t="s">
        <v>237</v>
      </c>
      <c r="B76" s="17"/>
      <c r="C76" s="17"/>
      <c r="D76" s="17"/>
      <c r="E76" s="17"/>
      <c r="F76" s="17">
        <f>F48+F60-F72+F74</f>
        <v>15329</v>
      </c>
      <c r="G76" s="17"/>
      <c r="H76" s="17">
        <f>H48+H60-H72+H74</f>
        <v>1770045</v>
      </c>
      <c r="I76" s="17"/>
      <c r="J76" s="17">
        <f>J48+J60-J72+J74</f>
        <v>0</v>
      </c>
      <c r="K76" s="17"/>
      <c r="L76" s="17">
        <f>L48+L60-L72+L74</f>
        <v>0</v>
      </c>
      <c r="M76" s="17"/>
      <c r="N76" s="17">
        <f>N48+N60-N72+N74</f>
        <v>0</v>
      </c>
      <c r="O76" s="17"/>
      <c r="P76" s="17">
        <f>SUM(D39:P39)+SUM(E76:N76)</f>
        <v>125547102</v>
      </c>
      <c r="Q76" s="8"/>
      <c r="R76" s="8"/>
      <c r="S76" s="4"/>
      <c r="T76" s="4"/>
      <c r="U76" s="4"/>
      <c r="V76" s="4"/>
    </row>
    <row r="77" spans="1:22" ht="14.4" thickTop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4"/>
      <c r="T77" s="4"/>
      <c r="U77" s="4"/>
      <c r="V77" s="4"/>
    </row>
    <row r="78" spans="1:22" ht="13.8" x14ac:dyDescent="0.25">
      <c r="A78" s="8" t="s">
        <v>50</v>
      </c>
      <c r="B78" s="8" t="s">
        <v>51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4"/>
      <c r="T78" s="4"/>
      <c r="U78" s="4"/>
      <c r="V78" s="4"/>
    </row>
    <row r="79" spans="1:22" ht="15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4"/>
      <c r="T79" s="4"/>
      <c r="U79" s="4"/>
      <c r="V79" s="4"/>
    </row>
    <row r="80" spans="1:22" ht="15.6" x14ac:dyDescent="0.3">
      <c r="A80" s="24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4"/>
      <c r="T80" s="4"/>
      <c r="U80" s="4"/>
      <c r="V80" s="4"/>
    </row>
    <row r="81" spans="1:22" ht="13.2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4"/>
      <c r="T81" s="4"/>
      <c r="U81" s="4"/>
      <c r="V81" s="4"/>
    </row>
    <row r="82" spans="1:22" ht="13.2" x14ac:dyDescent="0.3">
      <c r="A82" s="26"/>
      <c r="B82" s="25"/>
      <c r="C82" s="25"/>
      <c r="D82" s="27"/>
      <c r="E82" s="28"/>
      <c r="F82" s="28"/>
      <c r="G82" s="28"/>
      <c r="H82" s="27"/>
      <c r="I82" s="28"/>
      <c r="J82" s="28"/>
      <c r="K82" s="28"/>
      <c r="L82" s="28"/>
      <c r="M82" s="28"/>
      <c r="N82" s="28"/>
      <c r="O82" s="25"/>
      <c r="P82" s="25"/>
      <c r="Q82" s="25"/>
      <c r="R82" s="25"/>
      <c r="S82" s="4"/>
      <c r="T82" s="4"/>
      <c r="U82" s="4"/>
      <c r="V82" s="4"/>
    </row>
    <row r="83" spans="1:22" ht="13.2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4"/>
      <c r="T83" s="4"/>
      <c r="U83" s="4"/>
      <c r="V83" s="4"/>
    </row>
    <row r="84" spans="1:22" ht="13.2" x14ac:dyDescent="0.3">
      <c r="A84" s="25"/>
      <c r="B84" s="25"/>
      <c r="C84" s="25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5"/>
      <c r="P84" s="25"/>
      <c r="Q84" s="25"/>
      <c r="R84" s="25"/>
      <c r="S84" s="4"/>
      <c r="T84" s="4"/>
      <c r="U84" s="4"/>
      <c r="V84" s="4"/>
    </row>
    <row r="85" spans="1:22" ht="13.2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4"/>
      <c r="T85" s="4"/>
      <c r="U85" s="4"/>
      <c r="V85" s="4"/>
    </row>
    <row r="86" spans="1:2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/>
      <c r="T86" s="4"/>
      <c r="U86" s="4"/>
      <c r="V86" s="4"/>
    </row>
    <row r="87" spans="1:2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4"/>
      <c r="U87" s="4"/>
      <c r="V87" s="4"/>
    </row>
    <row r="88" spans="1:2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4"/>
      <c r="U88" s="4"/>
      <c r="V88" s="4"/>
    </row>
    <row r="89" spans="1:2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/>
      <c r="T89" s="4"/>
      <c r="U89" s="4"/>
      <c r="V89" s="4"/>
    </row>
    <row r="90" spans="1:2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/>
      <c r="T90" s="4"/>
      <c r="U90" s="4"/>
      <c r="V90" s="4"/>
    </row>
    <row r="91" spans="1:2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/>
      <c r="T91" s="4"/>
      <c r="U91" s="4"/>
      <c r="V91" s="4"/>
    </row>
    <row r="92" spans="1:2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  <c r="T92" s="4"/>
      <c r="U92" s="4"/>
      <c r="V92" s="4"/>
    </row>
    <row r="93" spans="1:2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4"/>
      <c r="U93" s="4"/>
      <c r="V93" s="4"/>
    </row>
    <row r="94" spans="1:2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2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2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x14ac:dyDescent="0.2">
      <c r="A108" s="40"/>
      <c r="B108" s="41"/>
      <c r="C108" s="3"/>
      <c r="D108" s="42"/>
      <c r="E108" s="42"/>
      <c r="F108" s="3"/>
      <c r="G108" s="3"/>
      <c r="H108" s="3"/>
      <c r="I108" s="40"/>
      <c r="J108" s="3"/>
      <c r="K108" s="3"/>
      <c r="L108" s="3"/>
      <c r="M108" s="3"/>
      <c r="N108" s="3"/>
      <c r="O108" s="42"/>
      <c r="P108" s="42"/>
      <c r="Q108" s="3"/>
      <c r="R108" s="3"/>
    </row>
    <row r="109" spans="1:18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x14ac:dyDescent="0.2">
      <c r="A110" s="3"/>
      <c r="B110" s="3"/>
      <c r="C110" s="3"/>
      <c r="D110" s="41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41"/>
      <c r="P110" s="41"/>
      <c r="Q110" s="3"/>
      <c r="R110" s="3"/>
    </row>
    <row r="111" spans="1:18" ht="13.2" x14ac:dyDescent="0.25">
      <c r="A111" s="3"/>
      <c r="B111" s="3"/>
      <c r="C111" s="3"/>
      <c r="D111" s="3"/>
      <c r="E111" s="3"/>
      <c r="F111" s="3"/>
      <c r="G111" s="3"/>
      <c r="H111" s="3"/>
      <c r="I111" s="44"/>
      <c r="J111" s="3"/>
      <c r="K111" s="3"/>
      <c r="L111" s="3"/>
      <c r="M111" s="3"/>
      <c r="N111" s="3"/>
      <c r="O111" s="3"/>
      <c r="P111" s="3"/>
      <c r="Q111" s="3"/>
      <c r="R111" s="3"/>
    </row>
    <row r="112" spans="1:18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</sheetData>
  <sheetProtection algorithmName="SHA-512" hashValue="FMhf+/F3HdpijeTPBvrh0ysrT+Pj0GmGxd62joMtqO21vhih1RStBVRmGAlK4WJTczJWc/qjmh0br5XUOk0dug==" saltValue="IICTnjHguV+7G6BQ4gLgjA==" spinCount="100000" sheet="1" objects="1" scenarios="1"/>
  <protectedRanges>
    <protectedRange sqref="D48:N48" name="Range13"/>
    <protectedRange sqref="D30" name="Range11"/>
    <protectedRange sqref="D37:N37" name="Range26_1_1"/>
    <protectedRange sqref="D31:L34 D26:L29" name="Range25_1_1"/>
    <protectedRange sqref="J14:J16 N16:N22 J18:J22 D57:N58 K14:M22 D14:I22 O14:P22" name="Range24_1_1"/>
    <protectedRange password="C61E" sqref="A1:B5" name="Range8"/>
    <protectedRange sqref="F63:O71" name="Range29_1"/>
    <protectedRange sqref="F48:O48" name="Range27_1"/>
    <protectedRange sqref="D51" name="Range24_1"/>
    <protectedRange sqref="F51:N56 F59:N59" name="Range28_1"/>
    <protectedRange password="C61E" sqref="A1:A5" name="Range7"/>
    <protectedRange sqref="A1:A5" name="Range9"/>
    <protectedRange sqref="D30:P30" name="Range12"/>
  </protectedRanges>
  <phoneticPr fontId="5" type="noConversion"/>
  <pageMargins left="0.7" right="0.7" top="0.75" bottom="0.75" header="0.3" footer="0.3"/>
  <pageSetup scale="63" fitToHeight="0" orientation="landscape" r:id="rId1"/>
  <headerFooter alignWithMargins="0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62"/>
  <sheetViews>
    <sheetView zoomScale="85" zoomScaleNormal="85" workbookViewId="0">
      <selection activeCell="B4" sqref="B4"/>
    </sheetView>
  </sheetViews>
  <sheetFormatPr defaultColWidth="8.44140625" defaultRowHeight="11.4" x14ac:dyDescent="0.2"/>
  <cols>
    <col min="1" max="1" width="2.44140625" style="2" customWidth="1"/>
    <col min="2" max="2" width="2.5546875" style="2" customWidth="1"/>
    <col min="3" max="3" width="2.44140625" style="2" customWidth="1"/>
    <col min="4" max="4" width="42.109375" style="2" customWidth="1"/>
    <col min="5" max="5" width="24" style="2" customWidth="1"/>
    <col min="6" max="6" width="2.44140625" style="2" customWidth="1"/>
    <col min="7" max="7" width="19.6640625" style="2" customWidth="1"/>
    <col min="8" max="8" width="3.33203125" style="2" customWidth="1"/>
    <col min="9" max="9" width="22.88671875" style="2" customWidth="1"/>
    <col min="10" max="10" width="24.6640625" style="2" customWidth="1"/>
    <col min="11" max="11" width="11.33203125" style="4" customWidth="1"/>
    <col min="12" max="12" width="9.88671875" style="2" customWidth="1"/>
    <col min="13" max="16384" width="8.44140625" style="2"/>
  </cols>
  <sheetData>
    <row r="1" spans="2:11" ht="13.8" x14ac:dyDescent="0.25">
      <c r="B1" s="11" t="s">
        <v>70</v>
      </c>
      <c r="C1" s="9"/>
      <c r="D1" s="9"/>
      <c r="E1" s="9"/>
      <c r="F1" s="9"/>
      <c r="G1" s="9"/>
      <c r="H1" s="9"/>
      <c r="I1" s="9"/>
      <c r="J1" s="8"/>
      <c r="K1" s="36"/>
    </row>
    <row r="2" spans="2:11" ht="13.8" x14ac:dyDescent="0.25">
      <c r="B2" s="11" t="s">
        <v>188</v>
      </c>
      <c r="C2" s="9"/>
      <c r="D2" s="9"/>
      <c r="E2" s="9"/>
      <c r="F2" s="9"/>
      <c r="G2" s="9"/>
      <c r="H2" s="9"/>
      <c r="I2" s="9"/>
      <c r="J2" s="8"/>
      <c r="K2" s="36"/>
    </row>
    <row r="3" spans="2:11" ht="13.8" x14ac:dyDescent="0.25">
      <c r="B3" s="11" t="str">
        <f>UFS_1!A3</f>
        <v>Fiscal Year 2020</v>
      </c>
      <c r="C3" s="9"/>
      <c r="D3" s="9"/>
      <c r="E3" s="9"/>
      <c r="F3" s="9"/>
      <c r="G3" s="9"/>
      <c r="H3" s="9"/>
      <c r="I3" s="9"/>
      <c r="J3" s="8"/>
      <c r="K3" s="36"/>
    </row>
    <row r="4" spans="2:11" ht="13.8" x14ac:dyDescent="0.25">
      <c r="B4" s="11" t="str">
        <f>UFS_1!A4</f>
        <v>District No: 516</v>
      </c>
      <c r="C4" s="12"/>
      <c r="D4" s="9"/>
      <c r="E4" s="9"/>
      <c r="F4" s="9"/>
      <c r="G4" s="9"/>
      <c r="H4" s="9"/>
      <c r="I4" s="9"/>
      <c r="J4" s="8"/>
      <c r="K4" s="36"/>
    </row>
    <row r="5" spans="2:11" ht="13.8" x14ac:dyDescent="0.25">
      <c r="B5" s="11" t="str">
        <f>UFS_1!A5</f>
        <v>Name: Waubonsee Community College</v>
      </c>
      <c r="C5" s="12"/>
      <c r="D5" s="9"/>
      <c r="E5" s="9"/>
      <c r="F5" s="9"/>
      <c r="G5" s="9"/>
      <c r="H5" s="9"/>
      <c r="I5" s="9"/>
      <c r="J5" s="8"/>
      <c r="K5" s="36"/>
    </row>
    <row r="6" spans="2:11" ht="13.8" x14ac:dyDescent="0.25">
      <c r="B6" s="11"/>
      <c r="C6" s="9"/>
      <c r="D6" s="9"/>
      <c r="E6" s="13" t="s">
        <v>71</v>
      </c>
      <c r="F6" s="13"/>
      <c r="G6" s="13"/>
      <c r="H6" s="13"/>
      <c r="I6" s="13"/>
      <c r="J6" s="19" t="s">
        <v>71</v>
      </c>
      <c r="K6" s="37"/>
    </row>
    <row r="7" spans="2:11" ht="13.8" x14ac:dyDescent="0.25">
      <c r="B7" s="9"/>
      <c r="C7" s="9"/>
      <c r="D7" s="9"/>
      <c r="E7" s="13" t="s">
        <v>72</v>
      </c>
      <c r="F7" s="13"/>
      <c r="G7" s="13"/>
      <c r="H7" s="13"/>
      <c r="I7" s="13"/>
      <c r="J7" s="19" t="s">
        <v>72</v>
      </c>
      <c r="K7" s="37"/>
    </row>
    <row r="8" spans="2:11" ht="13.8" x14ac:dyDescent="0.25">
      <c r="B8" s="9"/>
      <c r="C8" s="9"/>
      <c r="D8" s="9"/>
      <c r="E8" s="13" t="s">
        <v>73</v>
      </c>
      <c r="F8" s="13"/>
      <c r="G8" s="13"/>
      <c r="H8" s="13"/>
      <c r="I8" s="13"/>
      <c r="J8" s="19" t="s">
        <v>73</v>
      </c>
      <c r="K8" s="37"/>
    </row>
    <row r="9" spans="2:11" ht="13.8" x14ac:dyDescent="0.25">
      <c r="B9" s="9"/>
      <c r="C9" s="9"/>
      <c r="D9" s="9"/>
      <c r="E9" s="13" t="s">
        <v>74</v>
      </c>
      <c r="F9" s="13"/>
      <c r="G9" s="13"/>
      <c r="H9" s="13"/>
      <c r="I9" s="13"/>
      <c r="J9" s="19" t="s">
        <v>74</v>
      </c>
      <c r="K9" s="37"/>
    </row>
    <row r="10" spans="2:11" ht="13.8" x14ac:dyDescent="0.25">
      <c r="B10" s="9"/>
      <c r="C10" s="9"/>
      <c r="D10" s="9"/>
      <c r="E10" s="31" t="s">
        <v>238</v>
      </c>
      <c r="F10" s="14"/>
      <c r="G10" s="14" t="s">
        <v>75</v>
      </c>
      <c r="H10" s="14"/>
      <c r="I10" s="32" t="s">
        <v>76</v>
      </c>
      <c r="J10" s="33" t="s">
        <v>239</v>
      </c>
      <c r="K10" s="38"/>
    </row>
    <row r="11" spans="2:11" ht="13.8" x14ac:dyDescent="0.25">
      <c r="B11" s="9"/>
      <c r="C11" s="9"/>
      <c r="D11" s="9"/>
      <c r="E11" s="9"/>
      <c r="F11" s="9"/>
      <c r="G11" s="9"/>
      <c r="H11" s="9"/>
      <c r="I11" s="9"/>
      <c r="J11" s="8"/>
      <c r="K11" s="36"/>
    </row>
    <row r="12" spans="2:11" ht="13.8" x14ac:dyDescent="0.25">
      <c r="B12" s="9"/>
      <c r="C12" s="9"/>
      <c r="D12" s="9"/>
      <c r="E12" s="9"/>
      <c r="F12" s="9"/>
      <c r="G12" s="9"/>
      <c r="H12" s="9"/>
      <c r="I12" s="9"/>
      <c r="J12" s="8"/>
      <c r="K12" s="36"/>
    </row>
    <row r="13" spans="2:11" ht="13.8" x14ac:dyDescent="0.25">
      <c r="B13" s="34" t="s">
        <v>77</v>
      </c>
      <c r="C13" s="34"/>
      <c r="D13" s="34"/>
      <c r="E13" s="34"/>
      <c r="F13" s="34"/>
      <c r="G13" s="34"/>
      <c r="H13" s="34"/>
      <c r="I13" s="34"/>
      <c r="J13" s="34"/>
      <c r="K13" s="36"/>
    </row>
    <row r="14" spans="2:11" ht="13.8" x14ac:dyDescent="0.25">
      <c r="B14" s="9"/>
      <c r="C14" s="9"/>
      <c r="D14" s="9"/>
      <c r="E14" s="9"/>
      <c r="F14" s="9"/>
      <c r="G14" s="12"/>
      <c r="H14" s="9"/>
      <c r="I14" s="9"/>
      <c r="J14" s="8"/>
      <c r="K14" s="36"/>
    </row>
    <row r="15" spans="2:11" ht="13.8" x14ac:dyDescent="0.25">
      <c r="B15" s="9"/>
      <c r="C15" s="9" t="s">
        <v>228</v>
      </c>
      <c r="D15" s="9"/>
      <c r="E15" s="71">
        <v>17418068</v>
      </c>
      <c r="F15" s="72"/>
      <c r="G15" s="71">
        <v>0</v>
      </c>
      <c r="H15" s="72"/>
      <c r="I15" s="71">
        <v>0</v>
      </c>
      <c r="J15" s="8">
        <f>E15+G15+I15</f>
        <v>17418068</v>
      </c>
      <c r="K15" s="36"/>
    </row>
    <row r="16" spans="2:11" ht="13.8" x14ac:dyDescent="0.25">
      <c r="B16" s="9"/>
      <c r="C16" s="9" t="s">
        <v>229</v>
      </c>
      <c r="D16" s="9"/>
      <c r="E16" s="71">
        <v>148115</v>
      </c>
      <c r="F16" s="72"/>
      <c r="G16" s="71">
        <v>5606930</v>
      </c>
      <c r="H16" s="72"/>
      <c r="I16" s="71">
        <v>0</v>
      </c>
      <c r="J16" s="8">
        <f>E16+G16+I16</f>
        <v>5755045</v>
      </c>
      <c r="K16" s="36"/>
    </row>
    <row r="17" spans="2:11" ht="13.8" x14ac:dyDescent="0.25">
      <c r="B17" s="9"/>
      <c r="C17" s="9" t="s">
        <v>230</v>
      </c>
      <c r="D17" s="9"/>
      <c r="E17" s="71">
        <v>11119219</v>
      </c>
      <c r="F17" s="72"/>
      <c r="G17" s="71">
        <v>1203014</v>
      </c>
      <c r="H17" s="72"/>
      <c r="I17" s="71">
        <v>-603937</v>
      </c>
      <c r="J17" s="8">
        <f>E17+G17+I17</f>
        <v>11718296</v>
      </c>
      <c r="K17" s="36"/>
    </row>
    <row r="18" spans="2:11" ht="13.8" x14ac:dyDescent="0.25">
      <c r="B18" s="9"/>
      <c r="C18" s="9" t="s">
        <v>78</v>
      </c>
      <c r="D18" s="9"/>
      <c r="E18" s="71">
        <f>141969684+1213858</f>
        <v>143183542</v>
      </c>
      <c r="F18" s="72"/>
      <c r="G18" s="71">
        <v>115015</v>
      </c>
      <c r="H18" s="72"/>
      <c r="I18" s="71">
        <v>-184652</v>
      </c>
      <c r="J18" s="8">
        <f>E18+G18+I18</f>
        <v>143113905</v>
      </c>
      <c r="K18" s="36"/>
    </row>
    <row r="19" spans="2:11" ht="13.8" x14ac:dyDescent="0.25">
      <c r="B19" s="9"/>
      <c r="C19" s="9" t="s">
        <v>234</v>
      </c>
      <c r="D19" s="9"/>
      <c r="E19" s="71">
        <v>-63750759</v>
      </c>
      <c r="F19" s="72"/>
      <c r="G19" s="71">
        <v>-5085870</v>
      </c>
      <c r="H19" s="72"/>
      <c r="I19" s="71">
        <v>788589</v>
      </c>
      <c r="J19" s="8">
        <f>E19+G19+I19</f>
        <v>-68048040</v>
      </c>
      <c r="K19" s="36"/>
    </row>
    <row r="20" spans="2:11" ht="13.8" x14ac:dyDescent="0.25">
      <c r="B20" s="9"/>
      <c r="C20" s="9"/>
      <c r="D20" s="9"/>
      <c r="E20" s="9"/>
      <c r="F20" s="9"/>
      <c r="G20" s="9"/>
      <c r="H20" s="9"/>
      <c r="I20" s="9"/>
      <c r="J20" s="8"/>
      <c r="K20" s="36"/>
    </row>
    <row r="21" spans="2:11" ht="14.4" thickBot="1" x14ac:dyDescent="0.3">
      <c r="B21" s="17"/>
      <c r="C21" s="17" t="s">
        <v>79</v>
      </c>
      <c r="D21" s="17"/>
      <c r="E21" s="17">
        <f>SUM(E15:E20)</f>
        <v>108118185</v>
      </c>
      <c r="F21" s="17"/>
      <c r="G21" s="17">
        <f>SUM(G15:G20)</f>
        <v>1839089</v>
      </c>
      <c r="H21" s="17"/>
      <c r="I21" s="17">
        <f>SUM(I15:I19)</f>
        <v>0</v>
      </c>
      <c r="J21" s="17">
        <f>SUM(J15:J20)</f>
        <v>109957274</v>
      </c>
      <c r="K21" s="36"/>
    </row>
    <row r="22" spans="2:11" ht="14.4" thickTop="1" x14ac:dyDescent="0.25">
      <c r="B22" s="9"/>
      <c r="C22" s="9"/>
      <c r="D22" s="9"/>
      <c r="E22" s="9"/>
      <c r="F22" s="9"/>
      <c r="G22" s="9"/>
      <c r="H22" s="9"/>
      <c r="I22" s="9"/>
      <c r="J22" s="8" t="str">
        <f>IF((+J15+J16+J17+J18+J19)=(E21+G21+I21),"","add error")</f>
        <v/>
      </c>
      <c r="K22" s="36"/>
    </row>
    <row r="23" spans="2:11" ht="13.8" x14ac:dyDescent="0.25">
      <c r="B23" s="34" t="s">
        <v>80</v>
      </c>
      <c r="C23" s="34"/>
      <c r="D23" s="34"/>
      <c r="E23" s="34"/>
      <c r="F23" s="34"/>
      <c r="G23" s="34"/>
      <c r="H23" s="34"/>
      <c r="I23" s="34"/>
      <c r="J23" s="34"/>
      <c r="K23" s="36"/>
    </row>
    <row r="24" spans="2:11" ht="13.8" x14ac:dyDescent="0.25">
      <c r="B24" s="9"/>
      <c r="C24" s="9"/>
      <c r="D24" s="9"/>
      <c r="E24" s="9"/>
      <c r="F24" s="9"/>
      <c r="G24" s="9"/>
      <c r="H24" s="9"/>
      <c r="I24" s="9"/>
      <c r="J24" s="8"/>
      <c r="K24" s="36"/>
    </row>
    <row r="25" spans="2:11" ht="13.8" x14ac:dyDescent="0.25">
      <c r="B25" s="9"/>
      <c r="C25" s="9" t="s">
        <v>81</v>
      </c>
      <c r="D25" s="9"/>
      <c r="E25" s="71">
        <v>56232312</v>
      </c>
      <c r="F25" s="72"/>
      <c r="G25" s="71">
        <v>0</v>
      </c>
      <c r="H25" s="72"/>
      <c r="I25" s="71">
        <v>-6982525</v>
      </c>
      <c r="J25" s="8">
        <f>E25+G25+I25</f>
        <v>49249787</v>
      </c>
      <c r="K25" s="36"/>
    </row>
    <row r="26" spans="2:11" ht="13.8" x14ac:dyDescent="0.25">
      <c r="B26" s="9"/>
      <c r="C26" s="9" t="s">
        <v>82</v>
      </c>
      <c r="D26" s="9"/>
      <c r="E26" s="71">
        <f>33258707+2672262</f>
        <v>35930969</v>
      </c>
      <c r="F26" s="72"/>
      <c r="G26" s="71">
        <v>602955</v>
      </c>
      <c r="H26" s="72"/>
      <c r="I26" s="71">
        <v>-402872</v>
      </c>
      <c r="J26" s="8">
        <f>E26+G26+I26</f>
        <v>36131052</v>
      </c>
      <c r="K26" s="36"/>
    </row>
    <row r="27" spans="2:11" ht="13.8" x14ac:dyDescent="0.25">
      <c r="B27" s="9"/>
      <c r="C27" s="9"/>
      <c r="D27" s="9"/>
      <c r="E27" s="9"/>
      <c r="F27" s="9"/>
      <c r="G27" s="9"/>
      <c r="H27" s="9"/>
      <c r="I27" s="9"/>
      <c r="J27" s="8"/>
      <c r="K27" s="36"/>
    </row>
    <row r="28" spans="2:11" ht="14.4" thickBot="1" x14ac:dyDescent="0.3">
      <c r="B28" s="17"/>
      <c r="C28" s="17" t="s">
        <v>83</v>
      </c>
      <c r="D28" s="17"/>
      <c r="E28" s="17">
        <f>SUM(E25:E26)</f>
        <v>92163281</v>
      </c>
      <c r="F28" s="17"/>
      <c r="G28" s="17">
        <f>SUM(G25:G26)</f>
        <v>602955</v>
      </c>
      <c r="H28" s="17"/>
      <c r="I28" s="17">
        <f>SUM(I25:I26)</f>
        <v>-7385397</v>
      </c>
      <c r="J28" s="17">
        <f>SUM(J25:J26)</f>
        <v>85380839</v>
      </c>
      <c r="K28" s="36"/>
    </row>
    <row r="29" spans="2:11" ht="14.4" thickTop="1" x14ac:dyDescent="0.25">
      <c r="B29" s="9"/>
      <c r="C29" s="9"/>
      <c r="D29" s="9"/>
      <c r="E29" s="9"/>
      <c r="F29" s="9"/>
      <c r="G29" s="9"/>
      <c r="H29" s="9"/>
      <c r="I29" s="9"/>
      <c r="J29" s="8"/>
      <c r="K29" s="36"/>
    </row>
    <row r="30" spans="2:11" ht="13.8" x14ac:dyDescent="0.25">
      <c r="B30" s="9"/>
      <c r="C30" s="9"/>
      <c r="D30" s="9"/>
      <c r="E30" s="13" t="s">
        <v>84</v>
      </c>
      <c r="F30" s="9"/>
      <c r="G30" s="9"/>
      <c r="H30" s="9"/>
      <c r="I30" s="9"/>
      <c r="J30" s="19" t="s">
        <v>84</v>
      </c>
      <c r="K30" s="36"/>
    </row>
    <row r="31" spans="2:11" ht="13.8" x14ac:dyDescent="0.25">
      <c r="B31" s="9"/>
      <c r="C31" s="9"/>
      <c r="D31" s="9"/>
      <c r="E31" s="31" t="s">
        <v>238</v>
      </c>
      <c r="F31" s="35"/>
      <c r="G31" s="14" t="s">
        <v>85</v>
      </c>
      <c r="H31" s="35"/>
      <c r="I31" s="14" t="s">
        <v>86</v>
      </c>
      <c r="J31" s="33" t="s">
        <v>239</v>
      </c>
      <c r="K31" s="38"/>
    </row>
    <row r="32" spans="2:11" ht="13.8" x14ac:dyDescent="0.25">
      <c r="B32" s="9"/>
      <c r="C32" s="9"/>
      <c r="D32" s="9"/>
      <c r="E32" s="9"/>
      <c r="F32" s="9"/>
      <c r="G32" s="13"/>
      <c r="H32" s="9"/>
      <c r="I32" s="9"/>
      <c r="J32" s="8"/>
      <c r="K32" s="36"/>
    </row>
    <row r="33" spans="2:11" ht="13.8" x14ac:dyDescent="0.25">
      <c r="B33" s="34" t="s">
        <v>189</v>
      </c>
      <c r="C33" s="34"/>
      <c r="D33" s="34"/>
      <c r="E33" s="34"/>
      <c r="F33" s="34"/>
      <c r="G33" s="34"/>
      <c r="H33" s="34"/>
      <c r="I33" s="34"/>
      <c r="J33" s="34"/>
      <c r="K33" s="36"/>
    </row>
    <row r="34" spans="2:11" ht="13.8" x14ac:dyDescent="0.25">
      <c r="B34" s="9"/>
      <c r="C34" s="9" t="s">
        <v>87</v>
      </c>
      <c r="D34" s="9"/>
      <c r="E34" s="71">
        <v>0</v>
      </c>
      <c r="F34" s="72"/>
      <c r="G34" s="71">
        <v>0</v>
      </c>
      <c r="H34" s="72"/>
      <c r="I34" s="71">
        <v>0</v>
      </c>
      <c r="J34" s="8">
        <f>+E34+G34+I34</f>
        <v>0</v>
      </c>
      <c r="K34" s="36"/>
    </row>
    <row r="35" spans="2:11" ht="13.8" x14ac:dyDescent="0.25">
      <c r="B35" s="9"/>
      <c r="C35" s="9" t="s">
        <v>88</v>
      </c>
      <c r="D35" s="9"/>
      <c r="E35" s="71">
        <v>0</v>
      </c>
      <c r="F35" s="72"/>
      <c r="G35" s="71">
        <v>0</v>
      </c>
      <c r="H35" s="72"/>
      <c r="I35" s="71">
        <v>0</v>
      </c>
      <c r="J35" s="8">
        <f>+E35+G35+I35</f>
        <v>0</v>
      </c>
      <c r="K35" s="36"/>
    </row>
    <row r="36" spans="2:11" ht="13.8" x14ac:dyDescent="0.25">
      <c r="B36" s="9"/>
      <c r="C36" s="9"/>
      <c r="D36" s="9"/>
      <c r="E36" s="12"/>
      <c r="F36" s="9"/>
      <c r="G36" s="12"/>
      <c r="H36" s="9"/>
      <c r="I36" s="12"/>
      <c r="J36" s="8"/>
      <c r="K36" s="36"/>
    </row>
    <row r="37" spans="2:11" ht="13.8" x14ac:dyDescent="0.25">
      <c r="B37" s="34" t="s">
        <v>190</v>
      </c>
      <c r="C37" s="34"/>
      <c r="D37" s="34"/>
      <c r="E37" s="74"/>
      <c r="F37" s="34"/>
      <c r="G37" s="74"/>
      <c r="H37" s="34"/>
      <c r="I37" s="74"/>
      <c r="J37" s="34"/>
      <c r="K37" s="36"/>
    </row>
    <row r="38" spans="2:11" ht="13.8" x14ac:dyDescent="0.25">
      <c r="B38" s="9"/>
      <c r="C38" s="9" t="s">
        <v>87</v>
      </c>
      <c r="D38" s="9"/>
      <c r="E38" s="71">
        <v>0</v>
      </c>
      <c r="F38" s="72"/>
      <c r="G38" s="71">
        <v>0</v>
      </c>
      <c r="H38" s="72"/>
      <c r="I38" s="71">
        <v>0</v>
      </c>
      <c r="J38" s="8">
        <f>+E38+G38+I38</f>
        <v>0</v>
      </c>
      <c r="K38" s="36"/>
    </row>
    <row r="39" spans="2:11" ht="13.8" x14ac:dyDescent="0.25">
      <c r="B39" s="9"/>
      <c r="C39" s="9" t="s">
        <v>88</v>
      </c>
      <c r="D39" s="9"/>
      <c r="E39" s="71">
        <v>0</v>
      </c>
      <c r="F39" s="72"/>
      <c r="G39" s="71">
        <v>0</v>
      </c>
      <c r="H39" s="72"/>
      <c r="I39" s="71">
        <v>0</v>
      </c>
      <c r="J39" s="8">
        <f>+E39+G39+I39</f>
        <v>0</v>
      </c>
      <c r="K39" s="36"/>
    </row>
    <row r="40" spans="2:11" ht="13.8" x14ac:dyDescent="0.25">
      <c r="B40" s="9"/>
      <c r="C40" s="9"/>
      <c r="D40" s="9"/>
      <c r="E40" s="12"/>
      <c r="F40" s="9"/>
      <c r="G40" s="12"/>
      <c r="H40" s="9"/>
      <c r="I40" s="12"/>
      <c r="J40" s="8"/>
      <c r="K40" s="36"/>
    </row>
    <row r="41" spans="2:11" ht="13.8" x14ac:dyDescent="0.25">
      <c r="B41" s="34" t="s">
        <v>191</v>
      </c>
      <c r="C41" s="34"/>
      <c r="D41" s="34"/>
      <c r="E41" s="74"/>
      <c r="F41" s="34"/>
      <c r="G41" s="74"/>
      <c r="H41" s="34"/>
      <c r="I41" s="74"/>
      <c r="J41" s="34"/>
      <c r="K41" s="36"/>
    </row>
    <row r="42" spans="2:11" ht="13.8" x14ac:dyDescent="0.25">
      <c r="B42" s="9"/>
      <c r="C42" s="9" t="s">
        <v>87</v>
      </c>
      <c r="D42" s="9"/>
      <c r="E42" s="71">
        <v>0</v>
      </c>
      <c r="F42" s="72"/>
      <c r="G42" s="71">
        <v>0</v>
      </c>
      <c r="H42" s="72"/>
      <c r="I42" s="71">
        <v>0</v>
      </c>
      <c r="J42" s="8">
        <f>+E42+G42+I42</f>
        <v>0</v>
      </c>
      <c r="K42" s="36"/>
    </row>
    <row r="43" spans="2:11" ht="13.8" x14ac:dyDescent="0.25">
      <c r="B43" s="9"/>
      <c r="C43" s="9" t="s">
        <v>88</v>
      </c>
      <c r="D43" s="9"/>
      <c r="E43" s="71">
        <v>0</v>
      </c>
      <c r="F43" s="72"/>
      <c r="G43" s="71">
        <v>0</v>
      </c>
      <c r="H43" s="72"/>
      <c r="I43" s="71">
        <v>0</v>
      </c>
      <c r="J43" s="8">
        <f>+E43+G43+I43</f>
        <v>0</v>
      </c>
      <c r="K43" s="36"/>
    </row>
    <row r="44" spans="2:11" ht="13.8" x14ac:dyDescent="0.25">
      <c r="B44" s="9"/>
      <c r="C44" s="9"/>
      <c r="D44" s="9"/>
      <c r="E44" s="12"/>
      <c r="F44" s="9"/>
      <c r="G44" s="12"/>
      <c r="H44" s="9"/>
      <c r="I44" s="12"/>
      <c r="J44" s="8"/>
      <c r="K44" s="36"/>
    </row>
    <row r="45" spans="2:11" ht="13.8" x14ac:dyDescent="0.25">
      <c r="B45" s="34" t="s">
        <v>192</v>
      </c>
      <c r="C45" s="34"/>
      <c r="D45" s="34"/>
      <c r="E45" s="74"/>
      <c r="F45" s="34"/>
      <c r="G45" s="74"/>
      <c r="H45" s="34"/>
      <c r="I45" s="74"/>
      <c r="J45" s="34"/>
      <c r="K45" s="36"/>
    </row>
    <row r="46" spans="2:11" ht="13.8" x14ac:dyDescent="0.25">
      <c r="B46" s="9"/>
      <c r="C46" s="9" t="s">
        <v>87</v>
      </c>
      <c r="D46" s="9"/>
      <c r="E46" s="71">
        <v>0</v>
      </c>
      <c r="F46" s="72"/>
      <c r="G46" s="71">
        <v>0</v>
      </c>
      <c r="H46" s="72"/>
      <c r="I46" s="71">
        <v>0</v>
      </c>
      <c r="J46" s="8">
        <f>+E46+G46+I46</f>
        <v>0</v>
      </c>
      <c r="K46" s="36"/>
    </row>
    <row r="47" spans="2:11" ht="13.8" x14ac:dyDescent="0.25">
      <c r="B47" s="9"/>
      <c r="C47" s="9" t="s">
        <v>88</v>
      </c>
      <c r="D47" s="9"/>
      <c r="E47" s="71">
        <v>0</v>
      </c>
      <c r="F47" s="72"/>
      <c r="G47" s="71">
        <v>0</v>
      </c>
      <c r="H47" s="72"/>
      <c r="I47" s="71">
        <v>0</v>
      </c>
      <c r="J47" s="8">
        <f>+E47+G47+I47</f>
        <v>0</v>
      </c>
      <c r="K47" s="36"/>
    </row>
    <row r="48" spans="2:11" ht="13.8" x14ac:dyDescent="0.25">
      <c r="B48" s="9"/>
      <c r="C48" s="9"/>
      <c r="D48" s="9"/>
      <c r="E48" s="12"/>
      <c r="F48" s="9"/>
      <c r="G48" s="12"/>
      <c r="H48" s="9"/>
      <c r="I48" s="12"/>
      <c r="J48" s="8"/>
      <c r="K48" s="36"/>
    </row>
    <row r="49" spans="2:11" ht="13.8" x14ac:dyDescent="0.25">
      <c r="B49" s="34" t="s">
        <v>193</v>
      </c>
      <c r="C49" s="34"/>
      <c r="D49" s="34"/>
      <c r="E49" s="74"/>
      <c r="F49" s="34"/>
      <c r="G49" s="74"/>
      <c r="H49" s="34"/>
      <c r="I49" s="74"/>
      <c r="J49" s="34"/>
      <c r="K49" s="36"/>
    </row>
    <row r="50" spans="2:11" ht="13.8" x14ac:dyDescent="0.25">
      <c r="B50" s="9"/>
      <c r="C50" s="9" t="s">
        <v>87</v>
      </c>
      <c r="D50" s="9"/>
      <c r="E50" s="71">
        <v>0</v>
      </c>
      <c r="F50" s="72"/>
      <c r="G50" s="71">
        <v>0</v>
      </c>
      <c r="H50" s="72"/>
      <c r="I50" s="71">
        <v>0</v>
      </c>
      <c r="J50" s="8">
        <f>+E50+G50+I50</f>
        <v>0</v>
      </c>
      <c r="K50" s="36"/>
    </row>
    <row r="51" spans="2:11" ht="13.8" x14ac:dyDescent="0.25">
      <c r="B51" s="9"/>
      <c r="C51" s="9" t="s">
        <v>88</v>
      </c>
      <c r="D51" s="9"/>
      <c r="E51" s="71">
        <v>0</v>
      </c>
      <c r="F51" s="72"/>
      <c r="G51" s="71">
        <v>0</v>
      </c>
      <c r="H51" s="72"/>
      <c r="I51" s="71">
        <v>0</v>
      </c>
      <c r="J51" s="8">
        <f>+E51+G51+I51</f>
        <v>0</v>
      </c>
      <c r="K51" s="36"/>
    </row>
    <row r="52" spans="2:11" ht="13.8" x14ac:dyDescent="0.25">
      <c r="B52" s="9"/>
      <c r="C52" s="9"/>
      <c r="D52" s="9"/>
      <c r="E52" s="12"/>
      <c r="F52" s="9"/>
      <c r="G52" s="12"/>
      <c r="H52" s="9"/>
      <c r="I52" s="12"/>
      <c r="J52" s="8"/>
      <c r="K52" s="36"/>
    </row>
    <row r="53" spans="2:11" ht="13.8" x14ac:dyDescent="0.25">
      <c r="B53" s="34" t="s">
        <v>194</v>
      </c>
      <c r="C53" s="34"/>
      <c r="D53" s="34"/>
      <c r="E53" s="74"/>
      <c r="F53" s="34"/>
      <c r="G53" s="74"/>
      <c r="H53" s="34"/>
      <c r="I53" s="74"/>
      <c r="J53" s="34"/>
      <c r="K53" s="36"/>
    </row>
    <row r="54" spans="2:11" ht="13.8" x14ac:dyDescent="0.25">
      <c r="B54" s="9"/>
      <c r="C54" s="9" t="s">
        <v>87</v>
      </c>
      <c r="D54" s="9"/>
      <c r="E54" s="71">
        <v>0</v>
      </c>
      <c r="F54" s="72"/>
      <c r="G54" s="71">
        <v>0</v>
      </c>
      <c r="H54" s="72"/>
      <c r="I54" s="71">
        <v>0</v>
      </c>
      <c r="J54" s="8">
        <f>+E54+G54+I54</f>
        <v>0</v>
      </c>
      <c r="K54" s="36"/>
    </row>
    <row r="55" spans="2:11" ht="13.8" x14ac:dyDescent="0.25">
      <c r="B55" s="9"/>
      <c r="C55" s="9" t="s">
        <v>88</v>
      </c>
      <c r="D55" s="9"/>
      <c r="E55" s="71">
        <v>0</v>
      </c>
      <c r="F55" s="72"/>
      <c r="G55" s="71">
        <v>0</v>
      </c>
      <c r="H55" s="72"/>
      <c r="I55" s="71">
        <v>0</v>
      </c>
      <c r="J55" s="8">
        <f>+E55+G55+I55</f>
        <v>0</v>
      </c>
      <c r="K55" s="36"/>
    </row>
    <row r="56" spans="2:11" ht="13.8" x14ac:dyDescent="0.25">
      <c r="B56" s="9"/>
      <c r="C56" s="9"/>
      <c r="D56" s="9"/>
      <c r="E56" s="12"/>
      <c r="F56" s="9"/>
      <c r="G56" s="12"/>
      <c r="H56" s="9"/>
      <c r="I56" s="12"/>
      <c r="J56" s="8"/>
      <c r="K56" s="36"/>
    </row>
    <row r="57" spans="2:11" ht="13.8" x14ac:dyDescent="0.25">
      <c r="B57" s="34" t="s">
        <v>195</v>
      </c>
      <c r="C57" s="34"/>
      <c r="D57" s="34"/>
      <c r="E57" s="74"/>
      <c r="F57" s="34"/>
      <c r="G57" s="74"/>
      <c r="H57" s="34"/>
      <c r="I57" s="74"/>
      <c r="J57" s="34"/>
      <c r="K57" s="36"/>
    </row>
    <row r="58" spans="2:11" ht="13.8" x14ac:dyDescent="0.25">
      <c r="B58" s="9"/>
      <c r="C58" s="9" t="s">
        <v>87</v>
      </c>
      <c r="D58" s="9"/>
      <c r="E58" s="71">
        <v>0</v>
      </c>
      <c r="F58" s="72"/>
      <c r="G58" s="71">
        <v>0</v>
      </c>
      <c r="H58" s="72"/>
      <c r="I58" s="71">
        <v>0</v>
      </c>
      <c r="J58" s="8">
        <f>+E58+G58+I58</f>
        <v>0</v>
      </c>
      <c r="K58" s="36"/>
    </row>
    <row r="59" spans="2:11" ht="13.8" x14ac:dyDescent="0.25">
      <c r="B59" s="8"/>
      <c r="C59" s="8" t="s">
        <v>88</v>
      </c>
      <c r="D59" s="8"/>
      <c r="E59" s="71">
        <v>0</v>
      </c>
      <c r="F59" s="72"/>
      <c r="G59" s="71">
        <v>0</v>
      </c>
      <c r="H59" s="72"/>
      <c r="I59" s="71">
        <v>0</v>
      </c>
      <c r="J59" s="8">
        <f>+E59+G59+I59</f>
        <v>0</v>
      </c>
      <c r="K59" s="36"/>
    </row>
    <row r="62" spans="2:11" x14ac:dyDescent="0.2">
      <c r="D62" s="2" t="s">
        <v>222</v>
      </c>
    </row>
  </sheetData>
  <sheetProtection algorithmName="SHA-512" hashValue="semqtOQ2VWX5OQVyL03mKkc4umRJfe1SiDPYHek6TwR9X4qrfj4gZQ/TyH1/ui3kpb4AGoyIH+fTtVwMgWauJQ==" saltValue="oikTjGokZdjyVWoIIcuOtQ==" spinCount="100000" sheet="1" objects="1" scenarios="1"/>
  <protectedRanges>
    <protectedRange password="C61E" sqref="E25:I26 E34:J59" name="Range5"/>
    <protectedRange password="C61E" sqref="E20:I2024" name="Range4"/>
    <protectedRange sqref="E38:I39 E42:I43 E46:I47 E50:I51 E54:I55 E58:I59 E34:I35" name="Range30_1"/>
    <protectedRange sqref="E25:I26" name="Range2_1"/>
    <protectedRange password="C61E" sqref="E15:I19" name="Range4_3"/>
    <protectedRange sqref="E15:I19" name="Range1_1_2"/>
  </protectedRanges>
  <phoneticPr fontId="5" type="noConversion"/>
  <pageMargins left="0.7" right="0.7" top="0.75" bottom="0.75" header="0.3" footer="0.3"/>
  <pageSetup scale="70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19"/>
  <sheetViews>
    <sheetView topLeftCell="A49" zoomScale="70" zoomScaleNormal="70" workbookViewId="0">
      <selection activeCell="E22" sqref="E22:E25"/>
    </sheetView>
  </sheetViews>
  <sheetFormatPr defaultColWidth="9.109375" defaultRowHeight="11.4" x14ac:dyDescent="0.2"/>
  <cols>
    <col min="1" max="1" width="2.109375" style="4" customWidth="1"/>
    <col min="2" max="2" width="6.44140625" style="2" customWidth="1"/>
    <col min="3" max="3" width="2.44140625" style="2" customWidth="1"/>
    <col min="4" max="4" width="42.44140625" style="2" customWidth="1"/>
    <col min="5" max="5" width="19.6640625" style="2" customWidth="1"/>
    <col min="6" max="6" width="3.44140625" style="2" customWidth="1"/>
    <col min="7" max="7" width="19.6640625" style="2" customWidth="1"/>
    <col min="8" max="8" width="2.5546875" style="2" customWidth="1"/>
    <col min="9" max="9" width="19.6640625" style="2" customWidth="1"/>
    <col min="10" max="10" width="2" style="2" customWidth="1"/>
    <col min="11" max="11" width="19.6640625" style="2" customWidth="1"/>
    <col min="12" max="12" width="15.109375" style="2" customWidth="1"/>
    <col min="13" max="13" width="12.88671875" style="2" customWidth="1"/>
    <col min="14" max="14" width="2.6640625" style="2" customWidth="1"/>
    <col min="15" max="15" width="10.88671875" style="4" customWidth="1"/>
    <col min="16" max="16" width="12.6640625" style="4" customWidth="1"/>
    <col min="17" max="17" width="2.6640625" style="4" customWidth="1"/>
    <col min="18" max="18" width="9.109375" style="4"/>
    <col min="19" max="16384" width="9.109375" style="2"/>
  </cols>
  <sheetData>
    <row r="1" spans="1:17" ht="13.8" x14ac:dyDescent="0.25">
      <c r="A1" s="8"/>
      <c r="B1" s="11" t="s">
        <v>89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3"/>
      <c r="P1" s="3"/>
      <c r="Q1" s="3"/>
    </row>
    <row r="2" spans="1:17" ht="13.8" x14ac:dyDescent="0.25">
      <c r="A2" s="8"/>
      <c r="B2" s="11" t="s">
        <v>225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O2" s="3"/>
      <c r="P2" s="3"/>
      <c r="Q2" s="3"/>
    </row>
    <row r="3" spans="1:17" ht="13.8" x14ac:dyDescent="0.25">
      <c r="A3" s="8"/>
      <c r="B3" s="11" t="str">
        <f>UFS_1!A3</f>
        <v>Fiscal Year 2020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3"/>
      <c r="P3" s="3"/>
      <c r="Q3" s="3"/>
    </row>
    <row r="4" spans="1:17" ht="13.8" x14ac:dyDescent="0.25">
      <c r="A4" s="8"/>
      <c r="B4" s="11" t="str">
        <f>UFS_1!A4</f>
        <v>District No: 516</v>
      </c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O4" s="3"/>
      <c r="P4" s="3"/>
      <c r="Q4" s="3"/>
    </row>
    <row r="5" spans="1:17" ht="13.8" x14ac:dyDescent="0.25">
      <c r="A5" s="8"/>
      <c r="B5" s="11" t="str">
        <f>UFS_1!A5</f>
        <v>Name: Waubonsee Community College</v>
      </c>
      <c r="C5" s="12"/>
      <c r="D5" s="9"/>
      <c r="E5" s="9"/>
      <c r="F5" s="9"/>
      <c r="G5" s="9"/>
      <c r="H5" s="9"/>
      <c r="I5" s="9"/>
      <c r="J5" s="9"/>
      <c r="K5" s="9"/>
      <c r="L5" s="9"/>
      <c r="M5" s="9"/>
      <c r="N5" s="1"/>
      <c r="O5" s="3"/>
      <c r="P5" s="3"/>
      <c r="Q5" s="3"/>
    </row>
    <row r="6" spans="1:17" ht="13.8" x14ac:dyDescent="0.25">
      <c r="A6" s="8"/>
      <c r="B6" s="11"/>
      <c r="C6" s="9"/>
      <c r="D6" s="9"/>
      <c r="E6" s="13"/>
      <c r="F6" s="13"/>
      <c r="G6" s="13" t="s">
        <v>2</v>
      </c>
      <c r="H6" s="13"/>
      <c r="I6" s="13" t="s">
        <v>57</v>
      </c>
      <c r="J6" s="13"/>
      <c r="K6" s="13"/>
      <c r="L6" s="13"/>
      <c r="M6" s="13"/>
      <c r="N6" s="1"/>
      <c r="O6" s="3"/>
      <c r="P6" s="3"/>
      <c r="Q6" s="3"/>
    </row>
    <row r="7" spans="1:17" ht="13.8" x14ac:dyDescent="0.25">
      <c r="A7" s="8"/>
      <c r="B7" s="9"/>
      <c r="C7" s="9"/>
      <c r="D7" s="9"/>
      <c r="E7" s="13"/>
      <c r="F7" s="13"/>
      <c r="G7" s="13" t="s">
        <v>3</v>
      </c>
      <c r="H7" s="13"/>
      <c r="I7" s="13" t="s">
        <v>90</v>
      </c>
      <c r="J7" s="13"/>
      <c r="K7" s="13" t="s">
        <v>46</v>
      </c>
      <c r="L7" s="13"/>
      <c r="M7" s="13"/>
      <c r="N7" s="1"/>
      <c r="O7" s="3"/>
      <c r="P7" s="3"/>
      <c r="Q7" s="3"/>
    </row>
    <row r="8" spans="1:17" ht="13.8" x14ac:dyDescent="0.25">
      <c r="A8" s="8"/>
      <c r="B8" s="9"/>
      <c r="C8" s="9"/>
      <c r="D8" s="9"/>
      <c r="E8" s="13" t="s">
        <v>9</v>
      </c>
      <c r="F8" s="13"/>
      <c r="G8" s="13" t="s">
        <v>4</v>
      </c>
      <c r="H8" s="13"/>
      <c r="I8" s="13" t="s">
        <v>4</v>
      </c>
      <c r="J8" s="13"/>
      <c r="K8" s="13" t="s">
        <v>91</v>
      </c>
      <c r="L8" s="13"/>
      <c r="M8" s="13"/>
      <c r="N8" s="1"/>
      <c r="O8" s="3"/>
      <c r="P8" s="3"/>
      <c r="Q8" s="3"/>
    </row>
    <row r="9" spans="1:17" ht="13.8" x14ac:dyDescent="0.25">
      <c r="A9" s="8"/>
      <c r="B9" s="9"/>
      <c r="C9" s="9"/>
      <c r="D9" s="9"/>
      <c r="E9" s="14" t="s">
        <v>10</v>
      </c>
      <c r="F9" s="14"/>
      <c r="G9" s="14" t="s">
        <v>10</v>
      </c>
      <c r="H9" s="14"/>
      <c r="I9" s="14" t="s">
        <v>10</v>
      </c>
      <c r="J9" s="14"/>
      <c r="K9" s="14" t="s">
        <v>92</v>
      </c>
      <c r="L9" s="14"/>
      <c r="M9" s="14"/>
      <c r="N9" s="1"/>
      <c r="O9" s="3"/>
      <c r="P9" s="3"/>
      <c r="Q9" s="3"/>
    </row>
    <row r="10" spans="1:17" ht="13.8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"/>
      <c r="O10" s="3"/>
      <c r="P10" s="3"/>
      <c r="Q10" s="3"/>
    </row>
    <row r="11" spans="1:17" ht="13.8" x14ac:dyDescent="0.25">
      <c r="A11" s="8"/>
      <c r="B11" s="15" t="s">
        <v>93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"/>
      <c r="O11" s="3"/>
      <c r="P11" s="3"/>
      <c r="Q11" s="3"/>
    </row>
    <row r="12" spans="1:17" ht="13.8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M12" s="8"/>
      <c r="N12" s="1"/>
      <c r="O12" s="3"/>
      <c r="P12" s="3"/>
      <c r="Q12" s="3"/>
    </row>
    <row r="13" spans="1:17" ht="13.8" x14ac:dyDescent="0.25">
      <c r="A13" s="8"/>
      <c r="B13" s="8" t="s">
        <v>94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"/>
      <c r="O13" s="3"/>
      <c r="P13" s="3"/>
      <c r="Q13" s="3"/>
    </row>
    <row r="14" spans="1:17" ht="13.8" x14ac:dyDescent="0.25">
      <c r="A14" s="8"/>
      <c r="B14" s="9"/>
      <c r="C14" s="9" t="s">
        <v>95</v>
      </c>
      <c r="D14" s="9"/>
      <c r="E14" s="75">
        <v>36641790</v>
      </c>
      <c r="F14" s="76"/>
      <c r="G14" s="75">
        <v>6833596</v>
      </c>
      <c r="H14" s="76"/>
      <c r="I14" s="75">
        <v>0</v>
      </c>
      <c r="J14" s="77"/>
      <c r="K14" s="78">
        <f>SUM(E14:I14)</f>
        <v>43475386</v>
      </c>
      <c r="L14" s="8"/>
      <c r="M14" s="8"/>
      <c r="N14" s="1"/>
      <c r="O14" s="3"/>
      <c r="P14" s="3"/>
      <c r="Q14" s="3"/>
    </row>
    <row r="15" spans="1:17" ht="13.8" x14ac:dyDescent="0.25">
      <c r="A15" s="8"/>
      <c r="B15" s="9"/>
      <c r="C15" s="9" t="s">
        <v>96</v>
      </c>
      <c r="D15" s="9"/>
      <c r="E15" s="75">
        <v>0</v>
      </c>
      <c r="F15" s="76"/>
      <c r="G15" s="75">
        <v>0</v>
      </c>
      <c r="H15" s="76"/>
      <c r="I15" s="75">
        <v>0</v>
      </c>
      <c r="J15" s="77"/>
      <c r="K15" s="78">
        <f>SUM(E15:I15)</f>
        <v>0</v>
      </c>
      <c r="L15" s="8"/>
      <c r="M15" s="8"/>
      <c r="N15" s="1"/>
      <c r="O15" s="3"/>
      <c r="P15" s="3"/>
      <c r="Q15" s="3"/>
    </row>
    <row r="16" spans="1:17" ht="13.8" x14ac:dyDescent="0.25">
      <c r="A16" s="8"/>
      <c r="B16" s="9"/>
      <c r="C16" s="9" t="s">
        <v>65</v>
      </c>
      <c r="D16" s="9"/>
      <c r="E16" s="75">
        <v>0</v>
      </c>
      <c r="F16" s="76"/>
      <c r="G16" s="75">
        <v>0</v>
      </c>
      <c r="H16" s="76"/>
      <c r="I16" s="75">
        <v>0</v>
      </c>
      <c r="J16" s="77"/>
      <c r="K16" s="78">
        <f>SUM(E16:I16)</f>
        <v>0</v>
      </c>
      <c r="L16" s="8"/>
      <c r="M16" s="8"/>
      <c r="N16" s="1"/>
      <c r="O16" s="3"/>
      <c r="P16" s="3"/>
      <c r="Q16" s="3"/>
    </row>
    <row r="17" spans="1:17" ht="13.8" x14ac:dyDescent="0.25">
      <c r="A17" s="8"/>
      <c r="B17" s="9"/>
      <c r="C17" s="9" t="s">
        <v>104</v>
      </c>
      <c r="D17" s="9"/>
      <c r="E17" s="75">
        <v>995625</v>
      </c>
      <c r="F17" s="76"/>
      <c r="G17" s="75">
        <v>0</v>
      </c>
      <c r="H17" s="76"/>
      <c r="I17" s="75">
        <v>0</v>
      </c>
      <c r="J17" s="77"/>
      <c r="K17" s="78">
        <f>SUM(E17:I17)</f>
        <v>995625</v>
      </c>
      <c r="L17" s="8"/>
      <c r="M17" s="8"/>
      <c r="N17" s="1"/>
      <c r="O17" s="3"/>
      <c r="P17" s="3"/>
      <c r="Q17" s="3"/>
    </row>
    <row r="18" spans="1:17" ht="13.8" x14ac:dyDescent="0.25">
      <c r="A18" s="8"/>
      <c r="B18" s="9"/>
      <c r="C18" s="9"/>
      <c r="D18" s="9"/>
      <c r="E18" s="1"/>
      <c r="F18" s="1"/>
      <c r="G18" s="1"/>
      <c r="H18" s="1"/>
      <c r="I18" s="1"/>
      <c r="J18" s="1"/>
      <c r="K18" s="9"/>
      <c r="L18" s="8"/>
      <c r="M18" s="8"/>
      <c r="N18" s="1"/>
      <c r="O18" s="3"/>
      <c r="P18" s="3"/>
      <c r="Q18" s="3"/>
    </row>
    <row r="19" spans="1:17" ht="13.8" x14ac:dyDescent="0.25">
      <c r="A19" s="8"/>
      <c r="B19" s="16" t="s">
        <v>97</v>
      </c>
      <c r="C19" s="16"/>
      <c r="D19" s="16"/>
      <c r="E19" s="16">
        <f>SUM(E14:E18)</f>
        <v>37637415</v>
      </c>
      <c r="F19" s="16"/>
      <c r="G19" s="16">
        <f>SUM(G14:G17)</f>
        <v>6833596</v>
      </c>
      <c r="H19" s="16"/>
      <c r="I19" s="16">
        <f>SUM(I14:I17)</f>
        <v>0</v>
      </c>
      <c r="J19" s="16"/>
      <c r="K19" s="16">
        <f>SUM(K14:K17)</f>
        <v>44471011</v>
      </c>
      <c r="L19" s="8"/>
      <c r="M19" s="8"/>
      <c r="N19" s="1"/>
      <c r="O19" s="3"/>
      <c r="P19" s="3"/>
      <c r="Q19" s="3"/>
    </row>
    <row r="20" spans="1:17" ht="13.8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8"/>
      <c r="M20" s="8"/>
      <c r="N20" s="1"/>
      <c r="O20" s="3"/>
      <c r="P20" s="3"/>
      <c r="Q20" s="3"/>
    </row>
    <row r="21" spans="1:17" ht="13.8" x14ac:dyDescent="0.25">
      <c r="A21" s="8"/>
      <c r="B21" s="8" t="s">
        <v>98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"/>
      <c r="O21" s="3"/>
      <c r="P21" s="3"/>
      <c r="Q21" s="3"/>
    </row>
    <row r="22" spans="1:17" ht="13.8" x14ac:dyDescent="0.25">
      <c r="A22" s="8"/>
      <c r="B22" s="9"/>
      <c r="C22" s="9" t="s">
        <v>99</v>
      </c>
      <c r="D22" s="9"/>
      <c r="E22" s="68">
        <f>5531225-5655</f>
        <v>5525570</v>
      </c>
      <c r="F22" s="69"/>
      <c r="G22" s="68">
        <v>0</v>
      </c>
      <c r="H22" s="69"/>
      <c r="I22" s="68">
        <v>0</v>
      </c>
      <c r="J22" s="1"/>
      <c r="K22" s="9">
        <f t="shared" ref="K22:K30" si="0">SUM(E22:I22)</f>
        <v>5525570</v>
      </c>
      <c r="L22" s="8"/>
      <c r="M22" s="8"/>
      <c r="N22" s="1"/>
      <c r="O22" s="3"/>
      <c r="P22" s="3"/>
      <c r="Q22" s="3"/>
    </row>
    <row r="23" spans="1:17" ht="13.8" x14ac:dyDescent="0.25">
      <c r="A23" s="8"/>
      <c r="B23" s="9"/>
      <c r="C23" s="9" t="s">
        <v>100</v>
      </c>
      <c r="D23" s="9"/>
      <c r="E23" s="68">
        <v>50000</v>
      </c>
      <c r="F23" s="69"/>
      <c r="G23" s="68">
        <v>0</v>
      </c>
      <c r="H23" s="69"/>
      <c r="I23" s="68">
        <v>0</v>
      </c>
      <c r="J23" s="1"/>
      <c r="K23" s="9">
        <f t="shared" si="0"/>
        <v>50000</v>
      </c>
      <c r="L23" s="8"/>
      <c r="M23" s="8"/>
      <c r="N23" s="1"/>
      <c r="O23" s="3"/>
      <c r="P23" s="3"/>
      <c r="Q23" s="3"/>
    </row>
    <row r="24" spans="1:17" ht="13.8" x14ac:dyDescent="0.25">
      <c r="A24" s="8"/>
      <c r="B24" s="9"/>
      <c r="C24" s="9" t="s">
        <v>101</v>
      </c>
      <c r="D24" s="9"/>
      <c r="E24" s="68">
        <v>379200</v>
      </c>
      <c r="F24" s="69"/>
      <c r="G24" s="68">
        <v>0</v>
      </c>
      <c r="H24" s="69"/>
      <c r="I24" s="68">
        <v>0</v>
      </c>
      <c r="J24" s="1"/>
      <c r="K24" s="9">
        <f t="shared" si="0"/>
        <v>379200</v>
      </c>
      <c r="L24" s="8"/>
      <c r="M24" s="8"/>
      <c r="N24" s="1"/>
      <c r="O24" s="3"/>
      <c r="P24" s="3"/>
      <c r="Q24" s="3"/>
    </row>
    <row r="25" spans="1:17" ht="13.8" x14ac:dyDescent="0.25">
      <c r="A25" s="8"/>
      <c r="B25" s="9"/>
      <c r="C25" s="9" t="s">
        <v>226</v>
      </c>
      <c r="D25" s="9"/>
      <c r="E25" s="68">
        <v>5655</v>
      </c>
      <c r="F25" s="69"/>
      <c r="G25" s="68">
        <v>0</v>
      </c>
      <c r="H25" s="69"/>
      <c r="I25" s="68">
        <v>0</v>
      </c>
      <c r="J25" s="1"/>
      <c r="K25" s="9">
        <f t="shared" si="0"/>
        <v>5655</v>
      </c>
      <c r="L25" s="8"/>
      <c r="M25" s="8"/>
      <c r="N25" s="1"/>
      <c r="O25" s="3"/>
      <c r="P25" s="3"/>
      <c r="Q25" s="3"/>
    </row>
    <row r="26" spans="1:17" ht="13.8" x14ac:dyDescent="0.25">
      <c r="A26" s="8"/>
      <c r="B26" s="9"/>
      <c r="C26" s="9" t="s">
        <v>227</v>
      </c>
      <c r="D26" s="9"/>
      <c r="E26" s="68">
        <v>0</v>
      </c>
      <c r="F26" s="69"/>
      <c r="G26" s="68">
        <v>0</v>
      </c>
      <c r="H26" s="69"/>
      <c r="I26" s="68">
        <v>0</v>
      </c>
      <c r="J26" s="1"/>
      <c r="K26" s="9">
        <f t="shared" si="0"/>
        <v>0</v>
      </c>
      <c r="L26" s="8" t="s">
        <v>186</v>
      </c>
      <c r="M26" s="8">
        <f>SUM(E22:G26)</f>
        <v>5960425</v>
      </c>
      <c r="N26" s="1"/>
      <c r="O26" s="3"/>
      <c r="Q26" s="3"/>
    </row>
    <row r="27" spans="1:17" ht="13.8" x14ac:dyDescent="0.25">
      <c r="A27" s="8"/>
      <c r="B27" s="9"/>
      <c r="C27" s="9" t="s">
        <v>102</v>
      </c>
      <c r="D27" s="9"/>
      <c r="E27" s="68">
        <v>0</v>
      </c>
      <c r="F27" s="69"/>
      <c r="G27" s="68">
        <v>0</v>
      </c>
      <c r="H27" s="69"/>
      <c r="I27" s="68">
        <v>0</v>
      </c>
      <c r="J27" s="1"/>
      <c r="K27" s="9">
        <f t="shared" si="0"/>
        <v>0</v>
      </c>
      <c r="L27" s="8"/>
      <c r="M27" s="8"/>
      <c r="N27" s="1"/>
      <c r="O27" s="3"/>
      <c r="P27" s="3"/>
      <c r="Q27" s="3"/>
    </row>
    <row r="28" spans="1:17" ht="13.8" x14ac:dyDescent="0.25">
      <c r="A28" s="8"/>
      <c r="B28" s="9"/>
      <c r="C28" s="9" t="s">
        <v>103</v>
      </c>
      <c r="D28" s="9"/>
      <c r="E28" s="68">
        <v>0</v>
      </c>
      <c r="F28" s="69"/>
      <c r="G28" s="68">
        <v>0</v>
      </c>
      <c r="H28" s="69"/>
      <c r="I28" s="68">
        <v>0</v>
      </c>
      <c r="J28" s="1"/>
      <c r="K28" s="9">
        <f t="shared" si="0"/>
        <v>0</v>
      </c>
      <c r="L28" s="8"/>
      <c r="M28" s="8"/>
      <c r="N28" s="1"/>
      <c r="O28" s="3"/>
      <c r="P28" s="3"/>
      <c r="Q28" s="3"/>
    </row>
    <row r="29" spans="1:17" ht="13.8" x14ac:dyDescent="0.25">
      <c r="A29" s="8"/>
      <c r="B29" s="9"/>
      <c r="C29" s="9" t="s">
        <v>105</v>
      </c>
      <c r="D29" s="9"/>
      <c r="E29" s="68">
        <v>0</v>
      </c>
      <c r="F29" s="69"/>
      <c r="G29" s="68">
        <v>0</v>
      </c>
      <c r="H29" s="69"/>
      <c r="I29" s="68">
        <v>0</v>
      </c>
      <c r="J29" s="1"/>
      <c r="K29" s="9">
        <f t="shared" si="0"/>
        <v>0</v>
      </c>
      <c r="L29" s="8"/>
      <c r="M29" s="8"/>
      <c r="N29" s="1"/>
      <c r="O29" s="3"/>
      <c r="P29" s="3"/>
      <c r="Q29" s="3"/>
    </row>
    <row r="30" spans="1:17" ht="13.8" x14ac:dyDescent="0.25">
      <c r="A30" s="8"/>
      <c r="B30" s="9"/>
      <c r="C30" s="9" t="s">
        <v>185</v>
      </c>
      <c r="D30" s="9"/>
      <c r="E30" s="68">
        <v>7000</v>
      </c>
      <c r="F30" s="69"/>
      <c r="G30" s="68">
        <v>0</v>
      </c>
      <c r="H30" s="69"/>
      <c r="I30" s="68">
        <v>0</v>
      </c>
      <c r="J30" s="1"/>
      <c r="K30" s="9">
        <f t="shared" si="0"/>
        <v>7000</v>
      </c>
      <c r="L30" s="8"/>
      <c r="M30" s="8"/>
      <c r="N30" s="1"/>
      <c r="O30" s="3"/>
      <c r="P30" s="3"/>
      <c r="Q30" s="3"/>
    </row>
    <row r="31" spans="1:17" ht="13.8" x14ac:dyDescent="0.25">
      <c r="A31" s="8"/>
      <c r="B31" s="9"/>
      <c r="C31" s="9"/>
      <c r="D31" s="9"/>
      <c r="E31" s="1"/>
      <c r="F31" s="1"/>
      <c r="G31" s="1"/>
      <c r="H31" s="1"/>
      <c r="I31" s="1"/>
      <c r="J31" s="1"/>
      <c r="K31" s="9"/>
      <c r="L31" s="8"/>
      <c r="M31" s="8"/>
      <c r="N31" s="1"/>
      <c r="O31" s="3"/>
      <c r="P31" s="3"/>
      <c r="Q31" s="3"/>
    </row>
    <row r="32" spans="1:17" ht="13.8" x14ac:dyDescent="0.25">
      <c r="A32" s="8"/>
      <c r="B32" s="16" t="s">
        <v>106</v>
      </c>
      <c r="C32" s="16"/>
      <c r="D32" s="16"/>
      <c r="E32" s="16">
        <f>SUM(E22:E31)</f>
        <v>5967425</v>
      </c>
      <c r="F32" s="16"/>
      <c r="G32" s="16">
        <f>SUM(G22:G30)</f>
        <v>0</v>
      </c>
      <c r="H32" s="16"/>
      <c r="I32" s="16">
        <f>SUM(I22:I30)</f>
        <v>0</v>
      </c>
      <c r="J32" s="16"/>
      <c r="K32" s="16">
        <f>SUM(K22:K30)</f>
        <v>5967425</v>
      </c>
      <c r="L32" s="8"/>
      <c r="M32" s="8"/>
      <c r="N32" s="1"/>
      <c r="O32" s="3"/>
      <c r="P32" s="3"/>
      <c r="Q32" s="3"/>
    </row>
    <row r="33" spans="1:17" ht="13.8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8"/>
      <c r="M33" s="8"/>
      <c r="N33" s="1"/>
      <c r="O33" s="3"/>
      <c r="P33" s="3"/>
      <c r="Q33" s="3"/>
    </row>
    <row r="34" spans="1:17" ht="13.8" x14ac:dyDescent="0.25">
      <c r="A34" s="8"/>
      <c r="B34" s="8" t="s">
        <v>107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"/>
      <c r="O34" s="3"/>
      <c r="P34" s="3"/>
      <c r="Q34" s="3"/>
    </row>
    <row r="35" spans="1:17" ht="13.8" x14ac:dyDescent="0.25">
      <c r="A35" s="8"/>
      <c r="B35" s="8"/>
      <c r="C35" s="8" t="s">
        <v>108</v>
      </c>
      <c r="D35" s="8"/>
      <c r="E35" s="71">
        <v>133265</v>
      </c>
      <c r="F35" s="72"/>
      <c r="G35" s="71">
        <v>0</v>
      </c>
      <c r="H35" s="72"/>
      <c r="I35" s="71">
        <v>0</v>
      </c>
      <c r="J35" s="8"/>
      <c r="K35" s="8">
        <f>SUM(E35:I35)</f>
        <v>133265</v>
      </c>
      <c r="L35" s="8"/>
      <c r="M35" s="8"/>
      <c r="N35" s="1"/>
      <c r="O35" s="3"/>
      <c r="P35" s="3"/>
      <c r="Q35" s="3"/>
    </row>
    <row r="36" spans="1:17" ht="13.8" x14ac:dyDescent="0.25">
      <c r="A36" s="8"/>
      <c r="B36" s="8"/>
      <c r="C36" s="8" t="s">
        <v>109</v>
      </c>
      <c r="D36" s="8"/>
      <c r="E36" s="71">
        <v>19103</v>
      </c>
      <c r="F36" s="72"/>
      <c r="G36" s="71">
        <v>0</v>
      </c>
      <c r="H36" s="72"/>
      <c r="I36" s="71">
        <v>0</v>
      </c>
      <c r="J36" s="8"/>
      <c r="K36" s="8">
        <f>SUM(E36:I36)</f>
        <v>19103</v>
      </c>
      <c r="L36" s="8"/>
      <c r="M36" s="8"/>
      <c r="N36" s="1"/>
      <c r="O36" s="3"/>
      <c r="P36" s="3"/>
      <c r="Q36" s="3"/>
    </row>
    <row r="37" spans="1:17" ht="13.8" x14ac:dyDescent="0.25">
      <c r="A37" s="8"/>
      <c r="B37" s="8"/>
      <c r="C37" s="8" t="s">
        <v>110</v>
      </c>
      <c r="D37" s="8"/>
      <c r="E37" s="71">
        <v>0</v>
      </c>
      <c r="F37" s="72"/>
      <c r="G37" s="71">
        <v>0</v>
      </c>
      <c r="H37" s="72"/>
      <c r="I37" s="71">
        <v>0</v>
      </c>
      <c r="J37" s="8"/>
      <c r="K37" s="8">
        <f>SUM(E37:I37)</f>
        <v>0</v>
      </c>
      <c r="L37" s="8"/>
      <c r="M37" s="8"/>
      <c r="N37" s="1"/>
      <c r="O37" s="3"/>
      <c r="P37" s="3"/>
      <c r="Q37" s="3"/>
    </row>
    <row r="38" spans="1:17" ht="13.8" x14ac:dyDescent="0.25">
      <c r="A38" s="8"/>
      <c r="B38" s="8"/>
      <c r="C38" s="8" t="s">
        <v>65</v>
      </c>
      <c r="D38" s="8"/>
      <c r="E38" s="71">
        <v>14591</v>
      </c>
      <c r="F38" s="72"/>
      <c r="G38" s="71">
        <v>0</v>
      </c>
      <c r="H38" s="72"/>
      <c r="I38" s="71">
        <v>0</v>
      </c>
      <c r="J38" s="8"/>
      <c r="K38" s="8">
        <f>SUM(E38:I38)</f>
        <v>14591</v>
      </c>
      <c r="L38" s="8"/>
      <c r="M38" s="8"/>
      <c r="N38" s="1"/>
      <c r="O38" s="3"/>
      <c r="P38" s="3"/>
      <c r="Q38" s="3"/>
    </row>
    <row r="39" spans="1:17" ht="13.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"/>
      <c r="O39" s="3"/>
      <c r="P39" s="3"/>
      <c r="Q39" s="3"/>
    </row>
    <row r="40" spans="1:17" ht="13.8" x14ac:dyDescent="0.25">
      <c r="A40" s="8"/>
      <c r="B40" s="16" t="s">
        <v>111</v>
      </c>
      <c r="C40" s="16"/>
      <c r="D40" s="16"/>
      <c r="E40" s="16">
        <f>SUM(E35:E38)</f>
        <v>166959</v>
      </c>
      <c r="F40" s="16"/>
      <c r="G40" s="16">
        <f>SUM(G35:G38)</f>
        <v>0</v>
      </c>
      <c r="H40" s="16"/>
      <c r="I40" s="16">
        <f>SUM(I35:I38)</f>
        <v>0</v>
      </c>
      <c r="J40" s="16"/>
      <c r="K40" s="16">
        <f>SUM(K35:K38)</f>
        <v>166959</v>
      </c>
      <c r="L40" s="8"/>
      <c r="M40" s="8"/>
      <c r="N40" s="1"/>
      <c r="O40" s="3"/>
      <c r="P40" s="3"/>
      <c r="Q40" s="3"/>
    </row>
    <row r="41" spans="1:17" ht="13.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"/>
      <c r="O41" s="3"/>
      <c r="P41" s="3"/>
      <c r="Q41" s="3"/>
    </row>
    <row r="42" spans="1:17" ht="13.8" x14ac:dyDescent="0.25">
      <c r="A42" s="8"/>
      <c r="B42" s="8" t="s">
        <v>202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"/>
      <c r="O42" s="3"/>
      <c r="P42" s="3"/>
      <c r="Q42" s="3"/>
    </row>
    <row r="43" spans="1:17" ht="13.8" x14ac:dyDescent="0.25">
      <c r="A43" s="8"/>
      <c r="B43" s="8"/>
      <c r="C43" s="8" t="s">
        <v>112</v>
      </c>
      <c r="D43" s="8"/>
      <c r="E43" s="68">
        <v>18857193</v>
      </c>
      <c r="F43" s="69"/>
      <c r="G43" s="68">
        <v>0</v>
      </c>
      <c r="H43" s="69"/>
      <c r="I43" s="68">
        <v>0</v>
      </c>
      <c r="J43" s="1"/>
      <c r="K43" s="8">
        <f>SUM(E43:I43)</f>
        <v>18857193</v>
      </c>
      <c r="L43" s="8"/>
      <c r="M43" s="8"/>
      <c r="N43" s="1"/>
      <c r="O43" s="3"/>
      <c r="P43" s="3"/>
      <c r="Q43" s="3"/>
    </row>
    <row r="44" spans="1:17" ht="13.8" x14ac:dyDescent="0.25">
      <c r="A44" s="8"/>
      <c r="B44" s="8"/>
      <c r="C44" s="8" t="s">
        <v>113</v>
      </c>
      <c r="D44" s="8"/>
      <c r="E44" s="68">
        <v>2092644</v>
      </c>
      <c r="F44" s="69"/>
      <c r="G44" s="68">
        <v>0</v>
      </c>
      <c r="H44" s="69"/>
      <c r="I44" s="68">
        <v>0</v>
      </c>
      <c r="J44" s="1"/>
      <c r="K44" s="8">
        <f>SUM(E44:I44)</f>
        <v>2092644</v>
      </c>
      <c r="L44" s="8"/>
      <c r="M44" s="8"/>
      <c r="N44" s="1"/>
      <c r="O44" s="3"/>
      <c r="P44" s="3"/>
      <c r="Q44" s="3"/>
    </row>
    <row r="45" spans="1:17" ht="13.8" x14ac:dyDescent="0.25">
      <c r="A45" s="8"/>
      <c r="B45" s="8"/>
      <c r="C45" s="8" t="s">
        <v>114</v>
      </c>
      <c r="D45" s="8"/>
      <c r="E45" s="68">
        <v>0</v>
      </c>
      <c r="F45" s="69"/>
      <c r="G45" s="68">
        <v>0</v>
      </c>
      <c r="H45" s="69"/>
      <c r="I45" s="68">
        <v>0</v>
      </c>
      <c r="J45" s="1"/>
      <c r="K45" s="8">
        <f>SUM(E45:I45)</f>
        <v>0</v>
      </c>
      <c r="L45" s="8"/>
      <c r="M45" s="8"/>
      <c r="N45" s="1"/>
      <c r="O45" s="3"/>
      <c r="P45" s="3"/>
      <c r="Q45" s="3"/>
    </row>
    <row r="46" spans="1:17" ht="13.8" x14ac:dyDescent="0.25">
      <c r="A46" s="8"/>
      <c r="B46" s="8"/>
      <c r="C46" s="8"/>
      <c r="D46" s="8"/>
      <c r="E46" s="1"/>
      <c r="F46" s="1"/>
      <c r="G46" s="1"/>
      <c r="H46" s="1"/>
      <c r="I46" s="1"/>
      <c r="J46" s="1"/>
      <c r="K46" s="8"/>
      <c r="L46" s="8"/>
      <c r="M46" s="8"/>
      <c r="N46" s="1"/>
      <c r="O46" s="3"/>
      <c r="P46" s="3"/>
      <c r="Q46" s="3"/>
    </row>
    <row r="47" spans="1:17" ht="13.8" x14ac:dyDescent="0.25">
      <c r="A47" s="8"/>
      <c r="B47" s="16" t="s">
        <v>115</v>
      </c>
      <c r="C47" s="16"/>
      <c r="D47" s="16"/>
      <c r="E47" s="16">
        <f>SUM(E43:E45)</f>
        <v>20949837</v>
      </c>
      <c r="F47" s="16"/>
      <c r="G47" s="16">
        <f>SUM(G43:G45)</f>
        <v>0</v>
      </c>
      <c r="H47" s="16"/>
      <c r="I47" s="16">
        <v>0</v>
      </c>
      <c r="J47" s="16"/>
      <c r="K47" s="16">
        <f>SUM(K43:K45)</f>
        <v>20949837</v>
      </c>
      <c r="L47" s="8"/>
      <c r="M47" s="8"/>
      <c r="N47" s="1"/>
      <c r="O47" s="3"/>
      <c r="P47" s="3"/>
      <c r="Q47" s="3"/>
    </row>
    <row r="48" spans="1:17" ht="13.8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"/>
      <c r="O48" s="3"/>
      <c r="P48" s="3"/>
      <c r="Q48" s="3"/>
    </row>
    <row r="49" spans="1:17" ht="13.8" x14ac:dyDescent="0.25">
      <c r="A49" s="8"/>
      <c r="B49" s="8" t="s">
        <v>203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"/>
      <c r="O49" s="3"/>
      <c r="P49" s="3"/>
      <c r="Q49" s="3"/>
    </row>
    <row r="50" spans="1:17" ht="13.8" x14ac:dyDescent="0.25">
      <c r="A50" s="8"/>
      <c r="B50" s="8"/>
      <c r="C50" s="8" t="s">
        <v>117</v>
      </c>
      <c r="D50" s="8"/>
      <c r="E50" s="68">
        <v>1092033</v>
      </c>
      <c r="F50" s="69"/>
      <c r="G50" s="68">
        <v>0</v>
      </c>
      <c r="H50" s="69"/>
      <c r="I50" s="68">
        <v>0</v>
      </c>
      <c r="J50" s="8"/>
      <c r="K50" s="8">
        <f>SUM(E50:I50)</f>
        <v>1092033</v>
      </c>
      <c r="L50" s="8"/>
      <c r="M50" s="8"/>
      <c r="N50" s="1"/>
      <c r="O50" s="3"/>
      <c r="P50" s="3"/>
      <c r="Q50" s="3"/>
    </row>
    <row r="51" spans="1:17" ht="13.8" x14ac:dyDescent="0.25">
      <c r="A51" s="8"/>
      <c r="B51" s="8"/>
      <c r="C51" s="8" t="s">
        <v>118</v>
      </c>
      <c r="D51" s="8"/>
      <c r="E51" s="68">
        <v>123856</v>
      </c>
      <c r="F51" s="69"/>
      <c r="G51" s="68">
        <v>173870</v>
      </c>
      <c r="H51" s="69"/>
      <c r="I51" s="68">
        <v>0</v>
      </c>
      <c r="J51" s="8"/>
      <c r="K51" s="8">
        <f>SUM(E51:I51)</f>
        <v>297726</v>
      </c>
      <c r="L51" s="8"/>
      <c r="M51" s="8"/>
      <c r="N51" s="1"/>
      <c r="O51" s="3"/>
      <c r="P51" s="3"/>
      <c r="Q51" s="3"/>
    </row>
    <row r="52" spans="1:17" ht="13.8" x14ac:dyDescent="0.25">
      <c r="A52" s="8"/>
      <c r="B52" s="8"/>
      <c r="C52" s="8" t="s">
        <v>119</v>
      </c>
      <c r="D52" s="8"/>
      <c r="E52" s="68">
        <v>826322</v>
      </c>
      <c r="F52" s="69"/>
      <c r="G52" s="68">
        <v>298441</v>
      </c>
      <c r="H52" s="69"/>
      <c r="I52" s="68">
        <v>0</v>
      </c>
      <c r="J52" s="8"/>
      <c r="K52" s="8">
        <f>SUM(E52:I52)</f>
        <v>1124763</v>
      </c>
      <c r="L52" s="8"/>
      <c r="M52" s="8"/>
      <c r="N52" s="1"/>
      <c r="O52" s="3"/>
      <c r="P52" s="3"/>
      <c r="Q52" s="3"/>
    </row>
    <row r="53" spans="1:17" ht="13.8" x14ac:dyDescent="0.25">
      <c r="A53" s="8"/>
      <c r="B53" s="8"/>
      <c r="C53" s="8" t="s">
        <v>120</v>
      </c>
      <c r="D53" s="8"/>
      <c r="E53" s="68">
        <v>0</v>
      </c>
      <c r="F53" s="69"/>
      <c r="G53" s="68">
        <v>0</v>
      </c>
      <c r="H53" s="69"/>
      <c r="I53" s="68">
        <v>0</v>
      </c>
      <c r="J53" s="8"/>
      <c r="K53" s="8">
        <f>SUM(E53:I53)</f>
        <v>0</v>
      </c>
      <c r="L53" s="8"/>
      <c r="M53" s="8"/>
      <c r="N53" s="1"/>
      <c r="O53" s="3"/>
      <c r="P53" s="3"/>
      <c r="Q53" s="3"/>
    </row>
    <row r="54" spans="1:17" ht="13.8" x14ac:dyDescent="0.25">
      <c r="A54" s="8"/>
      <c r="B54" s="8"/>
      <c r="C54" s="8" t="s">
        <v>65</v>
      </c>
      <c r="D54" s="8"/>
      <c r="E54" s="68">
        <f>289123-250357</f>
        <v>38766</v>
      </c>
      <c r="F54" s="69"/>
      <c r="G54" s="68">
        <v>982</v>
      </c>
      <c r="H54" s="69"/>
      <c r="I54" s="68">
        <v>0</v>
      </c>
      <c r="J54" s="8"/>
      <c r="K54" s="8">
        <f>SUM(E54:I54)</f>
        <v>39748</v>
      </c>
      <c r="L54" s="8"/>
      <c r="M54" s="8"/>
      <c r="N54" s="1"/>
      <c r="O54" s="3"/>
      <c r="P54" s="3"/>
      <c r="Q54" s="3"/>
    </row>
    <row r="55" spans="1:17" ht="13.8" x14ac:dyDescent="0.25">
      <c r="A55" s="8"/>
      <c r="B55" s="8"/>
      <c r="C55" s="8"/>
      <c r="D55" s="8"/>
      <c r="E55" s="1"/>
      <c r="F55" s="1"/>
      <c r="G55" s="1"/>
      <c r="H55" s="1"/>
      <c r="I55" s="1"/>
      <c r="J55" s="8"/>
      <c r="K55" s="8"/>
      <c r="L55" s="8"/>
      <c r="M55" s="8"/>
      <c r="N55" s="1"/>
      <c r="O55" s="3"/>
      <c r="P55" s="3"/>
      <c r="Q55" s="3"/>
    </row>
    <row r="56" spans="1:17" ht="13.8" x14ac:dyDescent="0.25">
      <c r="A56" s="8"/>
      <c r="B56" s="16" t="s">
        <v>147</v>
      </c>
      <c r="C56" s="16"/>
      <c r="D56" s="16"/>
      <c r="E56" s="16">
        <f>SUM(E50:E54)</f>
        <v>2080977</v>
      </c>
      <c r="F56" s="16"/>
      <c r="G56" s="16">
        <f>SUM(G50:G54)</f>
        <v>473293</v>
      </c>
      <c r="H56" s="16"/>
      <c r="I56" s="16">
        <f>SUM(I50:I55)</f>
        <v>0</v>
      </c>
      <c r="J56" s="16"/>
      <c r="K56" s="16">
        <f>SUM(K50:K54)</f>
        <v>2554270</v>
      </c>
      <c r="L56" s="8"/>
      <c r="M56" s="8"/>
      <c r="N56" s="1"/>
      <c r="O56" s="3"/>
      <c r="P56" s="3"/>
      <c r="Q56" s="3"/>
    </row>
    <row r="57" spans="1:17" ht="13.8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"/>
      <c r="O57" s="3"/>
      <c r="P57" s="3"/>
      <c r="Q57" s="3"/>
    </row>
    <row r="58" spans="1:17" ht="13.8" x14ac:dyDescent="0.25">
      <c r="A58" s="8"/>
      <c r="B58" s="16" t="s">
        <v>121</v>
      </c>
      <c r="C58" s="16"/>
      <c r="D58" s="16"/>
      <c r="E58" s="16">
        <f>E19+E32+E40+E47+E56</f>
        <v>66802613</v>
      </c>
      <c r="F58" s="16"/>
      <c r="G58" s="16">
        <f>G19+G32+G40+G47+G56</f>
        <v>7306889</v>
      </c>
      <c r="H58" s="16"/>
      <c r="I58" s="16">
        <f>I19+I32+I40+I47+I56</f>
        <v>0</v>
      </c>
      <c r="J58" s="16"/>
      <c r="K58" s="16">
        <f>K19+K32+K40+K47+K56</f>
        <v>74109502</v>
      </c>
      <c r="L58" s="8"/>
      <c r="M58" s="8"/>
      <c r="N58" s="1"/>
      <c r="O58" s="3"/>
      <c r="P58" s="3"/>
      <c r="Q58" s="3"/>
    </row>
    <row r="59" spans="1:17" ht="13.8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"/>
      <c r="O59" s="3"/>
      <c r="P59" s="3"/>
      <c r="Q59" s="3"/>
    </row>
    <row r="60" spans="1:17" ht="13.8" x14ac:dyDescent="0.25">
      <c r="A60" s="8"/>
      <c r="B60" s="8" t="s">
        <v>196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"/>
      <c r="O60" s="3"/>
      <c r="P60" s="3"/>
      <c r="Q60" s="3"/>
    </row>
    <row r="61" spans="1:17" ht="13.8" x14ac:dyDescent="0.25">
      <c r="A61" s="8"/>
      <c r="B61" s="8"/>
      <c r="C61" s="8" t="s">
        <v>122</v>
      </c>
      <c r="D61" s="8"/>
      <c r="E61" s="68">
        <v>0</v>
      </c>
      <c r="F61" s="69"/>
      <c r="G61" s="68">
        <v>0</v>
      </c>
      <c r="H61" s="69"/>
      <c r="I61" s="68">
        <v>0</v>
      </c>
      <c r="J61" s="1"/>
      <c r="K61" s="8">
        <f>SUM(E61:I61)</f>
        <v>0</v>
      </c>
      <c r="L61" s="8"/>
      <c r="M61" s="8"/>
      <c r="N61" s="1"/>
      <c r="O61" s="3"/>
      <c r="P61" s="3"/>
      <c r="Q61" s="3"/>
    </row>
    <row r="62" spans="1:17" ht="13.8" x14ac:dyDescent="0.25">
      <c r="A62" s="8"/>
      <c r="B62" s="8"/>
      <c r="C62" s="8" t="s">
        <v>123</v>
      </c>
      <c r="D62" s="8"/>
      <c r="E62" s="68">
        <v>0</v>
      </c>
      <c r="F62" s="69"/>
      <c r="G62" s="68">
        <v>0</v>
      </c>
      <c r="H62" s="69"/>
      <c r="I62" s="68">
        <v>0</v>
      </c>
      <c r="J62" s="1"/>
      <c r="K62" s="8">
        <f>SUM(E62:I62)</f>
        <v>0</v>
      </c>
      <c r="L62" s="8"/>
      <c r="M62" s="8"/>
      <c r="N62" s="1"/>
      <c r="O62" s="3"/>
      <c r="P62" s="3"/>
      <c r="Q62" s="3"/>
    </row>
    <row r="63" spans="1:17" ht="14.4" thickBot="1" x14ac:dyDescent="0.3">
      <c r="A63" s="8"/>
      <c r="B63" s="8"/>
      <c r="C63" s="8"/>
      <c r="D63" s="8"/>
      <c r="E63" s="3"/>
      <c r="F63" s="3"/>
      <c r="G63" s="3"/>
      <c r="H63" s="3"/>
      <c r="I63" s="3"/>
      <c r="J63" s="1"/>
      <c r="K63" s="8"/>
      <c r="L63" s="8"/>
      <c r="M63" s="8"/>
      <c r="N63" s="1"/>
      <c r="O63" s="3"/>
      <c r="P63" s="3"/>
      <c r="Q63" s="3"/>
    </row>
    <row r="64" spans="1:17" ht="14.4" thickBot="1" x14ac:dyDescent="0.3">
      <c r="A64" s="8"/>
      <c r="B64" s="17" t="s">
        <v>124</v>
      </c>
      <c r="C64" s="17"/>
      <c r="D64" s="70"/>
      <c r="E64" s="79">
        <f>SUM(E58:E62)</f>
        <v>66802613</v>
      </c>
      <c r="F64" s="79"/>
      <c r="G64" s="79">
        <f>SUM(G58:G62)</f>
        <v>7306889</v>
      </c>
      <c r="H64" s="79"/>
      <c r="I64" s="79">
        <f>SUM(I58:I62)</f>
        <v>0</v>
      </c>
      <c r="J64" s="79"/>
      <c r="K64" s="80">
        <f>SUM(K58:K62)</f>
        <v>74109502</v>
      </c>
      <c r="L64" s="8"/>
      <c r="M64" s="8"/>
      <c r="N64" s="1"/>
      <c r="O64" s="3"/>
      <c r="P64" s="3"/>
      <c r="Q64" s="3"/>
    </row>
    <row r="65" spans="1:17" ht="14.4" thickTop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"/>
      <c r="O65" s="3"/>
      <c r="P65" s="3"/>
      <c r="Q65" s="3"/>
    </row>
    <row r="66" spans="1:17" ht="13.8" x14ac:dyDescent="0.25">
      <c r="A66" s="8"/>
      <c r="B66" s="8" t="s">
        <v>50</v>
      </c>
      <c r="C66" s="8" t="s">
        <v>125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1"/>
      <c r="O66" s="3"/>
      <c r="P66" s="3"/>
      <c r="Q66" s="3"/>
    </row>
    <row r="67" spans="1:17" ht="13.8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"/>
      <c r="O67" s="3"/>
      <c r="P67" s="3"/>
      <c r="Q67" s="3"/>
    </row>
    <row r="68" spans="1:17" ht="13.8" x14ac:dyDescent="0.25">
      <c r="A68" s="8"/>
      <c r="B68" s="15" t="s">
        <v>204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"/>
      <c r="O68" s="3"/>
      <c r="P68" s="3"/>
      <c r="Q68" s="3"/>
    </row>
    <row r="69" spans="1:17" ht="13.8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"/>
      <c r="O69" s="3"/>
      <c r="P69" s="3"/>
      <c r="Q69" s="3"/>
    </row>
    <row r="70" spans="1:17" ht="13.8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"/>
      <c r="O70" s="3"/>
      <c r="P70" s="3"/>
      <c r="Q70" s="3"/>
    </row>
    <row r="71" spans="1:17" ht="13.8" x14ac:dyDescent="0.25">
      <c r="A71" s="8"/>
      <c r="B71" s="8"/>
      <c r="C71" s="8" t="s">
        <v>26</v>
      </c>
      <c r="D71" s="8"/>
      <c r="E71" s="76">
        <v>21054597</v>
      </c>
      <c r="F71" s="69"/>
      <c r="G71" s="68">
        <v>0</v>
      </c>
      <c r="H71" s="69"/>
      <c r="I71" s="68">
        <v>0</v>
      </c>
      <c r="J71" s="8"/>
      <c r="K71" s="8">
        <f t="shared" ref="K71:K79" si="1">SUM(E71:I71)</f>
        <v>21054597</v>
      </c>
      <c r="L71" s="8"/>
      <c r="M71" s="8"/>
      <c r="N71" s="1"/>
      <c r="O71" s="3"/>
      <c r="P71" s="3"/>
      <c r="Q71" s="3"/>
    </row>
    <row r="72" spans="1:17" ht="13.8" x14ac:dyDescent="0.25">
      <c r="A72" s="8"/>
      <c r="B72" s="8"/>
      <c r="C72" s="8" t="s">
        <v>27</v>
      </c>
      <c r="D72" s="8"/>
      <c r="E72" s="75">
        <v>3757134</v>
      </c>
      <c r="F72" s="69"/>
      <c r="G72" s="68">
        <v>0</v>
      </c>
      <c r="H72" s="69"/>
      <c r="I72" s="68">
        <v>0</v>
      </c>
      <c r="J72" s="8"/>
      <c r="K72" s="8">
        <f t="shared" si="1"/>
        <v>3757134</v>
      </c>
      <c r="L72" s="8"/>
      <c r="M72" s="8"/>
      <c r="N72" s="1"/>
      <c r="O72" s="3"/>
      <c r="P72" s="3"/>
      <c r="Q72" s="3"/>
    </row>
    <row r="73" spans="1:17" ht="13.8" x14ac:dyDescent="0.25">
      <c r="A73" s="8"/>
      <c r="B73" s="8"/>
      <c r="C73" s="8" t="s">
        <v>28</v>
      </c>
      <c r="D73" s="8"/>
      <c r="E73" s="75">
        <v>8833280</v>
      </c>
      <c r="F73" s="69"/>
      <c r="G73" s="68">
        <v>0</v>
      </c>
      <c r="H73" s="69"/>
      <c r="I73" s="68">
        <v>0</v>
      </c>
      <c r="J73" s="8"/>
      <c r="K73" s="8">
        <f t="shared" si="1"/>
        <v>8833280</v>
      </c>
      <c r="L73" s="8"/>
      <c r="M73" s="8"/>
      <c r="N73" s="1"/>
      <c r="O73" s="3"/>
      <c r="P73" s="3"/>
      <c r="Q73" s="3"/>
    </row>
    <row r="74" spans="1:17" ht="13.8" x14ac:dyDescent="0.25">
      <c r="A74" s="8"/>
      <c r="B74" s="8"/>
      <c r="C74" s="8" t="s">
        <v>29</v>
      </c>
      <c r="D74" s="8"/>
      <c r="E74" s="75">
        <v>1742280</v>
      </c>
      <c r="F74" s="69"/>
      <c r="G74" s="68">
        <v>0</v>
      </c>
      <c r="H74" s="69"/>
      <c r="I74" s="68">
        <v>0</v>
      </c>
      <c r="J74" s="8"/>
      <c r="K74" s="8">
        <f>SUM(E74:I74)</f>
        <v>1742280</v>
      </c>
      <c r="L74" s="8"/>
      <c r="M74" s="8"/>
      <c r="N74" s="1"/>
      <c r="O74" s="3"/>
      <c r="P74" s="3"/>
      <c r="Q74" s="3"/>
    </row>
    <row r="75" spans="1:17" ht="13.8" x14ac:dyDescent="0.25">
      <c r="A75" s="8"/>
      <c r="B75" s="8"/>
      <c r="C75" s="8" t="s">
        <v>30</v>
      </c>
      <c r="D75" s="8"/>
      <c r="E75" s="75">
        <v>0</v>
      </c>
      <c r="F75" s="69"/>
      <c r="G75" s="68">
        <v>0</v>
      </c>
      <c r="H75" s="69"/>
      <c r="I75" s="68">
        <v>0</v>
      </c>
      <c r="J75" s="8"/>
      <c r="K75" s="8">
        <f t="shared" si="1"/>
        <v>0</v>
      </c>
      <c r="L75" s="8"/>
      <c r="M75" s="8"/>
      <c r="N75" s="1"/>
      <c r="O75" s="3"/>
      <c r="P75" s="3"/>
      <c r="Q75" s="3"/>
    </row>
    <row r="76" spans="1:17" ht="13.8" x14ac:dyDescent="0.25">
      <c r="A76" s="8"/>
      <c r="B76" s="8"/>
      <c r="C76" s="8" t="s">
        <v>31</v>
      </c>
      <c r="D76" s="8"/>
      <c r="E76" s="75">
        <v>3798</v>
      </c>
      <c r="F76" s="69"/>
      <c r="G76" s="68">
        <v>0</v>
      </c>
      <c r="H76" s="69"/>
      <c r="I76" s="68">
        <v>0</v>
      </c>
      <c r="J76" s="8"/>
      <c r="K76" s="8">
        <f>SUM(E76:I76)</f>
        <v>3798</v>
      </c>
      <c r="L76" s="8"/>
      <c r="M76" s="8"/>
      <c r="N76" s="1"/>
      <c r="O76" s="3"/>
      <c r="P76" s="3"/>
      <c r="Q76" s="3"/>
    </row>
    <row r="77" spans="1:17" ht="13.8" x14ac:dyDescent="0.25">
      <c r="A77" s="8"/>
      <c r="B77" s="8"/>
      <c r="C77" s="8" t="s">
        <v>32</v>
      </c>
      <c r="D77" s="8"/>
      <c r="E77" s="75">
        <v>199502</v>
      </c>
      <c r="F77" s="69"/>
      <c r="G77" s="68">
        <v>5697232</v>
      </c>
      <c r="H77" s="69"/>
      <c r="I77" s="68">
        <v>0</v>
      </c>
      <c r="J77" s="8"/>
      <c r="K77" s="8">
        <f t="shared" si="1"/>
        <v>5896734</v>
      </c>
      <c r="L77" s="8"/>
      <c r="M77" s="8"/>
      <c r="N77" s="1"/>
      <c r="O77" s="3"/>
      <c r="P77" s="3"/>
      <c r="Q77" s="3"/>
    </row>
    <row r="78" spans="1:17" ht="13.8" x14ac:dyDescent="0.25">
      <c r="A78" s="8"/>
      <c r="B78" s="8"/>
      <c r="C78" s="8" t="s">
        <v>33</v>
      </c>
      <c r="D78" s="8"/>
      <c r="E78" s="75">
        <v>17220389</v>
      </c>
      <c r="F78" s="69"/>
      <c r="G78" s="68">
        <v>0</v>
      </c>
      <c r="H78" s="69"/>
      <c r="I78" s="68">
        <v>0</v>
      </c>
      <c r="J78" s="8"/>
      <c r="K78" s="8">
        <f t="shared" si="1"/>
        <v>17220389</v>
      </c>
      <c r="L78" s="8"/>
      <c r="M78" s="8"/>
      <c r="N78" s="1"/>
      <c r="O78" s="3"/>
      <c r="P78" s="3"/>
      <c r="Q78" s="3"/>
    </row>
    <row r="79" spans="1:17" ht="13.8" x14ac:dyDescent="0.25">
      <c r="A79" s="8"/>
      <c r="B79" s="8"/>
      <c r="C79" s="8" t="s">
        <v>34</v>
      </c>
      <c r="D79" s="8"/>
      <c r="E79" s="75">
        <v>685411</v>
      </c>
      <c r="F79" s="69"/>
      <c r="G79" s="68">
        <v>0</v>
      </c>
      <c r="H79" s="69"/>
      <c r="I79" s="68">
        <v>0</v>
      </c>
      <c r="J79" s="8"/>
      <c r="K79" s="8">
        <f t="shared" si="1"/>
        <v>685411</v>
      </c>
      <c r="L79" s="8"/>
      <c r="M79" s="8"/>
      <c r="N79" s="1"/>
      <c r="O79" s="3"/>
      <c r="P79" s="3"/>
      <c r="Q79" s="3"/>
    </row>
    <row r="80" spans="1:17" ht="13.8" x14ac:dyDescent="0.25">
      <c r="A80" s="8"/>
      <c r="B80" s="8"/>
      <c r="C80" s="8"/>
      <c r="D80" s="8"/>
      <c r="E80" s="1"/>
      <c r="F80" s="1"/>
      <c r="G80" s="1"/>
      <c r="H80" s="1"/>
      <c r="I80" s="1"/>
      <c r="J80" s="8"/>
      <c r="K80" s="8"/>
      <c r="L80" s="8"/>
      <c r="M80" s="8"/>
      <c r="N80" s="1"/>
      <c r="O80" s="3"/>
      <c r="P80" s="3"/>
      <c r="Q80" s="3"/>
    </row>
    <row r="81" spans="1:17" ht="13.8" x14ac:dyDescent="0.25">
      <c r="A81" s="8"/>
      <c r="B81" s="16" t="s">
        <v>126</v>
      </c>
      <c r="C81" s="16"/>
      <c r="D81" s="16"/>
      <c r="E81" s="16">
        <f>SUM(E71:E79)</f>
        <v>53496391</v>
      </c>
      <c r="F81" s="16"/>
      <c r="G81" s="16">
        <f>SUM(G71:G79)</f>
        <v>5697232</v>
      </c>
      <c r="H81" s="16"/>
      <c r="I81" s="16">
        <f>SUM(I71:I79)</f>
        <v>0</v>
      </c>
      <c r="J81" s="16"/>
      <c r="K81" s="16">
        <f>SUM(K71:K80)</f>
        <v>59193623</v>
      </c>
      <c r="L81" s="8"/>
      <c r="M81" s="8"/>
      <c r="N81" s="1"/>
      <c r="O81" s="3"/>
      <c r="P81" s="3"/>
      <c r="Q81" s="3"/>
    </row>
    <row r="82" spans="1:17" ht="13.8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"/>
      <c r="O82" s="3"/>
      <c r="P82" s="3"/>
      <c r="Q82" s="3"/>
    </row>
    <row r="83" spans="1:17" ht="13.8" x14ac:dyDescent="0.25">
      <c r="A83" s="8"/>
      <c r="B83" s="8" t="s">
        <v>197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"/>
      <c r="O83" s="3"/>
      <c r="P83" s="3"/>
      <c r="Q83" s="3"/>
    </row>
    <row r="84" spans="1:17" ht="13.8" x14ac:dyDescent="0.25">
      <c r="A84" s="8"/>
      <c r="B84" s="8"/>
      <c r="C84" s="8" t="s">
        <v>127</v>
      </c>
      <c r="D84" s="8"/>
      <c r="E84" s="68">
        <v>0</v>
      </c>
      <c r="F84" s="69"/>
      <c r="G84" s="68">
        <v>0</v>
      </c>
      <c r="H84" s="69"/>
      <c r="I84" s="68">
        <v>0</v>
      </c>
      <c r="J84" s="8"/>
      <c r="K84" s="8">
        <f>SUM(E84:I84)</f>
        <v>0</v>
      </c>
      <c r="L84" s="8"/>
      <c r="M84" s="8"/>
      <c r="N84" s="1"/>
      <c r="O84" s="3"/>
      <c r="P84" s="3"/>
      <c r="Q84" s="3"/>
    </row>
    <row r="85" spans="1:17" ht="13.8" x14ac:dyDescent="0.25">
      <c r="A85" s="8"/>
      <c r="B85" s="8"/>
      <c r="C85" s="8" t="s">
        <v>123</v>
      </c>
      <c r="D85" s="8"/>
      <c r="E85" s="68">
        <v>0</v>
      </c>
      <c r="F85" s="69"/>
      <c r="G85" s="68">
        <v>0</v>
      </c>
      <c r="H85" s="69"/>
      <c r="I85" s="68">
        <v>0</v>
      </c>
      <c r="J85" s="8"/>
      <c r="K85" s="8">
        <f>SUM(E85:I85)</f>
        <v>0</v>
      </c>
      <c r="L85" s="8"/>
      <c r="M85" s="8"/>
      <c r="N85" s="1"/>
      <c r="O85" s="3"/>
      <c r="P85" s="3"/>
      <c r="Q85" s="3"/>
    </row>
    <row r="86" spans="1:17" ht="13.8" x14ac:dyDescent="0.25">
      <c r="A86" s="8"/>
      <c r="B86" s="8"/>
      <c r="C86" s="8" t="s">
        <v>128</v>
      </c>
      <c r="D86" s="8"/>
      <c r="E86" s="68">
        <v>13023064</v>
      </c>
      <c r="F86" s="69"/>
      <c r="G86" s="68">
        <v>1500000</v>
      </c>
      <c r="H86" s="69"/>
      <c r="I86" s="68">
        <v>0</v>
      </c>
      <c r="J86" s="8"/>
      <c r="K86" s="8">
        <f>SUM(E86:I86)</f>
        <v>14523064</v>
      </c>
      <c r="L86" s="8"/>
      <c r="M86" s="8"/>
      <c r="N86" s="1"/>
      <c r="O86" s="3"/>
      <c r="P86" s="3"/>
      <c r="Q86" s="3"/>
    </row>
    <row r="87" spans="1:17" ht="14.4" thickBot="1" x14ac:dyDescent="0.3">
      <c r="A87" s="8"/>
      <c r="B87" s="17" t="s">
        <v>129</v>
      </c>
      <c r="C87" s="17"/>
      <c r="D87" s="17"/>
      <c r="E87" s="81">
        <f>SUM(E81:E86)</f>
        <v>66519455</v>
      </c>
      <c r="F87" s="81"/>
      <c r="G87" s="81">
        <f>SUM(G81:G86)</f>
        <v>7197232</v>
      </c>
      <c r="H87" s="81"/>
      <c r="I87" s="81">
        <v>0</v>
      </c>
      <c r="J87" s="17"/>
      <c r="K87" s="17">
        <f>SUM(K81:K86)</f>
        <v>73716687</v>
      </c>
      <c r="L87" s="8"/>
      <c r="M87" s="8"/>
      <c r="N87" s="1"/>
      <c r="O87" s="3"/>
      <c r="P87" s="3"/>
      <c r="Q87" s="3"/>
    </row>
    <row r="88" spans="1:17" ht="14.4" thickTop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"/>
      <c r="O88" s="3"/>
      <c r="P88" s="3"/>
      <c r="Q88" s="3"/>
    </row>
    <row r="89" spans="1:17" ht="13.8" x14ac:dyDescent="0.25">
      <c r="A89" s="8"/>
      <c r="B89" s="15" t="s">
        <v>205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"/>
      <c r="O89" s="3"/>
      <c r="P89" s="3"/>
      <c r="Q89" s="3"/>
    </row>
    <row r="90" spans="1:17" ht="13.8" x14ac:dyDescent="0.25">
      <c r="A90" s="8"/>
      <c r="B90" s="8"/>
      <c r="C90" s="8" t="s">
        <v>130</v>
      </c>
      <c r="D90" s="8"/>
      <c r="E90" s="68">
        <v>34767485</v>
      </c>
      <c r="F90" s="69"/>
      <c r="G90" s="68">
        <v>2263574</v>
      </c>
      <c r="H90" s="69"/>
      <c r="I90" s="68">
        <v>0</v>
      </c>
      <c r="J90" s="8"/>
      <c r="K90" s="8">
        <f t="shared" ref="K90:K100" si="2">SUM(E90:I90)</f>
        <v>37031059</v>
      </c>
      <c r="L90" s="8"/>
      <c r="M90" s="8"/>
      <c r="N90" s="1"/>
      <c r="O90" s="3"/>
      <c r="P90" s="3"/>
      <c r="Q90" s="3"/>
    </row>
    <row r="91" spans="1:17" ht="13.8" x14ac:dyDescent="0.25">
      <c r="A91" s="8"/>
      <c r="B91" s="8"/>
      <c r="C91" s="8" t="s">
        <v>131</v>
      </c>
      <c r="D91" s="8"/>
      <c r="E91" s="68">
        <v>5951575</v>
      </c>
      <c r="F91" s="69"/>
      <c r="G91" s="68">
        <v>457212</v>
      </c>
      <c r="H91" s="69"/>
      <c r="I91" s="68">
        <v>0</v>
      </c>
      <c r="J91" s="8"/>
      <c r="K91" s="8">
        <f t="shared" si="2"/>
        <v>6408787</v>
      </c>
      <c r="L91" s="8"/>
      <c r="M91" s="8"/>
      <c r="N91" s="1"/>
      <c r="O91" s="3"/>
      <c r="P91" s="3"/>
      <c r="Q91" s="3"/>
    </row>
    <row r="92" spans="1:17" ht="13.8" x14ac:dyDescent="0.25">
      <c r="A92" s="8"/>
      <c r="B92" s="8"/>
      <c r="C92" s="8" t="s">
        <v>132</v>
      </c>
      <c r="D92" s="8"/>
      <c r="E92" s="68">
        <v>3434926</v>
      </c>
      <c r="F92" s="69"/>
      <c r="G92" s="68">
        <v>1056366</v>
      </c>
      <c r="H92" s="69"/>
      <c r="I92" s="68">
        <v>0</v>
      </c>
      <c r="J92" s="8"/>
      <c r="K92" s="8">
        <f t="shared" si="2"/>
        <v>4491292</v>
      </c>
      <c r="L92" s="8"/>
      <c r="M92" s="8"/>
      <c r="N92" s="1"/>
      <c r="O92" s="3"/>
      <c r="P92" s="3"/>
      <c r="Q92" s="3"/>
    </row>
    <row r="93" spans="1:17" ht="13.8" x14ac:dyDescent="0.25">
      <c r="A93" s="8"/>
      <c r="B93" s="8"/>
      <c r="C93" s="8" t="s">
        <v>133</v>
      </c>
      <c r="D93" s="8"/>
      <c r="E93" s="68">
        <v>6454111</v>
      </c>
      <c r="F93" s="69"/>
      <c r="G93" s="68">
        <v>446181</v>
      </c>
      <c r="H93" s="69"/>
      <c r="I93" s="68">
        <v>0</v>
      </c>
      <c r="J93" s="8"/>
      <c r="K93" s="8">
        <f t="shared" si="2"/>
        <v>6900292</v>
      </c>
      <c r="L93" s="8"/>
      <c r="M93" s="8"/>
      <c r="N93" s="1"/>
      <c r="O93" s="3"/>
      <c r="P93" s="3"/>
      <c r="Q93" s="3"/>
    </row>
    <row r="94" spans="1:17" ht="13.8" x14ac:dyDescent="0.25">
      <c r="A94" s="8"/>
      <c r="B94" s="8"/>
      <c r="C94" s="8" t="s">
        <v>134</v>
      </c>
      <c r="D94" s="8"/>
      <c r="E94" s="68">
        <v>0</v>
      </c>
      <c r="F94" s="69"/>
      <c r="G94" s="68">
        <v>0</v>
      </c>
      <c r="H94" s="69"/>
      <c r="I94" s="68">
        <v>0</v>
      </c>
      <c r="J94" s="8"/>
      <c r="K94" s="8">
        <f t="shared" si="2"/>
        <v>0</v>
      </c>
      <c r="L94" s="8"/>
      <c r="M94" s="8"/>
      <c r="N94" s="1"/>
      <c r="O94" s="3"/>
      <c r="P94" s="3"/>
      <c r="Q94" s="3"/>
    </row>
    <row r="95" spans="1:17" ht="13.8" x14ac:dyDescent="0.25">
      <c r="A95" s="8"/>
      <c r="B95" s="8"/>
      <c r="C95" s="8" t="s">
        <v>135</v>
      </c>
      <c r="D95" s="8"/>
      <c r="E95" s="68">
        <v>410405</v>
      </c>
      <c r="F95" s="69"/>
      <c r="G95" s="68">
        <v>3280</v>
      </c>
      <c r="H95" s="69"/>
      <c r="I95" s="68">
        <v>0</v>
      </c>
      <c r="J95" s="8"/>
      <c r="K95" s="8">
        <f t="shared" si="2"/>
        <v>413685</v>
      </c>
      <c r="L95" s="8"/>
      <c r="M95" s="8"/>
      <c r="N95" s="1"/>
      <c r="O95" s="3"/>
      <c r="P95" s="3"/>
      <c r="Q95" s="3"/>
    </row>
    <row r="96" spans="1:17" ht="13.8" x14ac:dyDescent="0.25">
      <c r="A96" s="8"/>
      <c r="B96" s="8"/>
      <c r="C96" s="8" t="s">
        <v>136</v>
      </c>
      <c r="D96" s="8"/>
      <c r="E96" s="68">
        <v>78667</v>
      </c>
      <c r="F96" s="69"/>
      <c r="G96" s="68">
        <v>767</v>
      </c>
      <c r="H96" s="69"/>
      <c r="I96" s="68">
        <v>0</v>
      </c>
      <c r="J96" s="8"/>
      <c r="K96" s="8">
        <f t="shared" si="2"/>
        <v>79434</v>
      </c>
      <c r="L96" s="8"/>
      <c r="M96" s="8"/>
      <c r="N96" s="1"/>
      <c r="O96" s="3"/>
      <c r="P96" s="3"/>
      <c r="Q96" s="3"/>
    </row>
    <row r="97" spans="1:17" ht="13.8" x14ac:dyDescent="0.25">
      <c r="A97" s="8"/>
      <c r="B97" s="8"/>
      <c r="C97" s="8" t="s">
        <v>137</v>
      </c>
      <c r="D97" s="8"/>
      <c r="E97" s="68">
        <v>4359</v>
      </c>
      <c r="F97" s="69"/>
      <c r="G97" s="68">
        <v>1426515</v>
      </c>
      <c r="H97" s="69"/>
      <c r="I97" s="68">
        <v>0</v>
      </c>
      <c r="J97" s="8"/>
      <c r="K97" s="8">
        <f t="shared" si="2"/>
        <v>1430874</v>
      </c>
      <c r="L97" s="8"/>
      <c r="M97" s="8"/>
      <c r="N97" s="1"/>
      <c r="O97" s="3"/>
      <c r="P97" s="3"/>
      <c r="Q97" s="3"/>
    </row>
    <row r="98" spans="1:17" ht="13.8" x14ac:dyDescent="0.25">
      <c r="A98" s="8"/>
      <c r="B98" s="8"/>
      <c r="C98" s="8" t="s">
        <v>138</v>
      </c>
      <c r="D98" s="8"/>
      <c r="E98" s="68">
        <v>1166880</v>
      </c>
      <c r="F98" s="69"/>
      <c r="G98" s="68">
        <v>42486</v>
      </c>
      <c r="H98" s="69"/>
      <c r="I98" s="68">
        <v>0</v>
      </c>
      <c r="J98" s="8"/>
      <c r="K98" s="8">
        <f t="shared" si="2"/>
        <v>1209366</v>
      </c>
      <c r="L98" s="8"/>
      <c r="M98" s="8"/>
      <c r="N98" s="1"/>
      <c r="O98" s="3"/>
      <c r="P98" s="3"/>
      <c r="Q98" s="3"/>
    </row>
    <row r="99" spans="1:17" ht="13.8" x14ac:dyDescent="0.25">
      <c r="A99" s="8"/>
      <c r="B99" s="8"/>
      <c r="C99" s="8" t="s">
        <v>65</v>
      </c>
      <c r="D99" s="8"/>
      <c r="E99" s="68">
        <f>1227983</f>
        <v>1227983</v>
      </c>
      <c r="F99" s="69"/>
      <c r="G99" s="68">
        <v>851</v>
      </c>
      <c r="H99" s="69"/>
      <c r="I99" s="68">
        <v>0</v>
      </c>
      <c r="J99" s="8"/>
      <c r="K99" s="8">
        <f t="shared" si="2"/>
        <v>1228834</v>
      </c>
      <c r="L99" s="8"/>
      <c r="M99" s="8"/>
      <c r="N99" s="1"/>
      <c r="O99" s="3"/>
      <c r="P99" s="3"/>
      <c r="Q99" s="3"/>
    </row>
    <row r="100" spans="1:17" ht="13.8" x14ac:dyDescent="0.25">
      <c r="A100" s="8"/>
      <c r="B100" s="8"/>
      <c r="C100" s="8" t="s">
        <v>139</v>
      </c>
      <c r="D100" s="8"/>
      <c r="E100" s="68">
        <v>685411</v>
      </c>
      <c r="F100" s="69"/>
      <c r="G100" s="68">
        <v>0</v>
      </c>
      <c r="H100" s="69"/>
      <c r="I100" s="68">
        <v>0</v>
      </c>
      <c r="J100" s="8"/>
      <c r="K100" s="8">
        <f t="shared" si="2"/>
        <v>685411</v>
      </c>
      <c r="L100" s="8"/>
      <c r="M100" s="8"/>
      <c r="N100" s="1"/>
      <c r="O100" s="3"/>
      <c r="P100" s="3"/>
      <c r="Q100" s="3"/>
    </row>
    <row r="101" spans="1:17" ht="13.8" x14ac:dyDescent="0.25">
      <c r="A101" s="8"/>
      <c r="B101" s="8"/>
      <c r="C101" s="8"/>
      <c r="D101" s="8"/>
      <c r="E101" s="1"/>
      <c r="F101" s="1"/>
      <c r="G101" s="1"/>
      <c r="H101" s="1"/>
      <c r="I101" s="1"/>
      <c r="J101" s="8"/>
      <c r="K101" s="8"/>
      <c r="L101" s="8"/>
      <c r="M101" s="8"/>
      <c r="N101" s="1"/>
      <c r="O101" s="3"/>
      <c r="P101" s="3"/>
      <c r="Q101" s="3"/>
    </row>
    <row r="102" spans="1:17" ht="13.8" x14ac:dyDescent="0.25">
      <c r="A102" s="8"/>
      <c r="B102" s="16" t="s">
        <v>126</v>
      </c>
      <c r="C102" s="16"/>
      <c r="D102" s="16"/>
      <c r="E102" s="16">
        <f>SUM(E90:E100)-E94-E100</f>
        <v>53496391</v>
      </c>
      <c r="F102" s="16"/>
      <c r="G102" s="16">
        <f>SUM(G90:G100)-G94-G100</f>
        <v>5697232</v>
      </c>
      <c r="H102" s="16"/>
      <c r="I102" s="16">
        <f>SUM(I90:I100)-I94-I100</f>
        <v>0</v>
      </c>
      <c r="J102" s="16"/>
      <c r="K102" s="16">
        <f>SUM(K90:K100)-K94-K100</f>
        <v>59193623</v>
      </c>
      <c r="L102" s="8"/>
      <c r="M102" s="8"/>
      <c r="N102" s="1"/>
      <c r="O102" s="3"/>
      <c r="P102" s="3"/>
      <c r="Q102" s="3"/>
    </row>
    <row r="103" spans="1:17" ht="13.8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"/>
      <c r="O103" s="3"/>
      <c r="P103" s="3"/>
      <c r="Q103" s="3"/>
    </row>
    <row r="104" spans="1:17" ht="13.8" x14ac:dyDescent="0.25">
      <c r="A104" s="8"/>
      <c r="B104" s="8" t="s">
        <v>197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3"/>
      <c r="O104" s="3"/>
      <c r="P104" s="3"/>
      <c r="Q104" s="3"/>
    </row>
    <row r="105" spans="1:17" ht="13.8" x14ac:dyDescent="0.25">
      <c r="A105" s="8"/>
      <c r="B105" s="8"/>
      <c r="C105" s="8" t="s">
        <v>127</v>
      </c>
      <c r="D105" s="8"/>
      <c r="E105" s="68">
        <v>0</v>
      </c>
      <c r="F105" s="69"/>
      <c r="G105" s="68">
        <v>0</v>
      </c>
      <c r="H105" s="69"/>
      <c r="I105" s="68">
        <v>0</v>
      </c>
      <c r="J105" s="8"/>
      <c r="K105" s="8">
        <f>SUM(E105:I105)</f>
        <v>0</v>
      </c>
      <c r="L105" s="8"/>
      <c r="M105" s="8"/>
      <c r="N105" s="1"/>
      <c r="O105" s="3"/>
      <c r="P105" s="3"/>
      <c r="Q105" s="3"/>
    </row>
    <row r="106" spans="1:17" ht="13.8" x14ac:dyDescent="0.25">
      <c r="A106" s="8"/>
      <c r="B106" s="8"/>
      <c r="C106" s="8" t="s">
        <v>123</v>
      </c>
      <c r="D106" s="8"/>
      <c r="E106" s="68">
        <v>0</v>
      </c>
      <c r="F106" s="69"/>
      <c r="G106" s="68">
        <v>0</v>
      </c>
      <c r="H106" s="69"/>
      <c r="I106" s="68">
        <v>0</v>
      </c>
      <c r="J106" s="8"/>
      <c r="K106" s="8">
        <f>SUM(E106:I106)</f>
        <v>0</v>
      </c>
      <c r="L106" s="8"/>
      <c r="M106" s="8"/>
      <c r="N106" s="1"/>
      <c r="O106" s="3"/>
      <c r="P106" s="3"/>
      <c r="Q106" s="3"/>
    </row>
    <row r="107" spans="1:17" ht="13.8" x14ac:dyDescent="0.25">
      <c r="A107" s="8"/>
      <c r="B107" s="8"/>
      <c r="C107" s="8" t="s">
        <v>128</v>
      </c>
      <c r="D107" s="8"/>
      <c r="E107" s="68">
        <v>13023064</v>
      </c>
      <c r="F107" s="69"/>
      <c r="G107" s="68">
        <v>1500000</v>
      </c>
      <c r="H107" s="69"/>
      <c r="I107" s="68">
        <v>0</v>
      </c>
      <c r="J107" s="8"/>
      <c r="K107" s="8">
        <f>SUM(E107:I107)</f>
        <v>14523064</v>
      </c>
      <c r="L107" s="8"/>
      <c r="M107" s="8"/>
      <c r="N107" s="1"/>
      <c r="O107" s="3"/>
      <c r="P107" s="3"/>
      <c r="Q107" s="3"/>
    </row>
    <row r="108" spans="1:17" ht="13.8" x14ac:dyDescent="0.25">
      <c r="A108" s="8"/>
      <c r="B108" s="8"/>
      <c r="C108" s="8"/>
      <c r="D108" s="8"/>
      <c r="E108" s="1"/>
      <c r="F108" s="1"/>
      <c r="G108" s="1"/>
      <c r="H108" s="1"/>
      <c r="I108" s="1"/>
      <c r="J108" s="8"/>
      <c r="K108" s="8"/>
      <c r="L108" s="8"/>
      <c r="M108" s="8"/>
      <c r="N108" s="1"/>
      <c r="O108" s="3"/>
      <c r="P108" s="3"/>
      <c r="Q108" s="3"/>
    </row>
    <row r="109" spans="1:17" ht="14.4" thickBot="1" x14ac:dyDescent="0.3">
      <c r="A109" s="8"/>
      <c r="B109" s="17" t="s">
        <v>129</v>
      </c>
      <c r="C109" s="17"/>
      <c r="D109" s="17"/>
      <c r="E109" s="17">
        <f>SUM(E102:E107)</f>
        <v>66519455</v>
      </c>
      <c r="F109" s="17"/>
      <c r="G109" s="17">
        <f>SUM(G102:G107)</f>
        <v>7197232</v>
      </c>
      <c r="H109" s="17"/>
      <c r="I109" s="17">
        <f>SUM(I102:I108)</f>
        <v>0</v>
      </c>
      <c r="J109" s="17"/>
      <c r="K109" s="17">
        <f>SUM(K102:K107)</f>
        <v>73716687</v>
      </c>
      <c r="L109" s="8"/>
      <c r="M109" s="8"/>
      <c r="N109" s="1"/>
      <c r="O109" s="3"/>
      <c r="P109" s="5"/>
      <c r="Q109" s="3"/>
    </row>
    <row r="110" spans="1:17" ht="14.4" thickTop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"/>
      <c r="O110" s="3"/>
      <c r="P110" s="3"/>
      <c r="Q110" s="3"/>
    </row>
    <row r="111" spans="1:17" ht="13.8" x14ac:dyDescent="0.25">
      <c r="A111" s="8"/>
      <c r="B111" s="8"/>
      <c r="C111" s="8" t="s">
        <v>200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"/>
      <c r="O111" s="3"/>
      <c r="P111" s="3"/>
      <c r="Q111" s="3"/>
    </row>
    <row r="112" spans="1:17" ht="13.8" x14ac:dyDescent="0.25">
      <c r="A112" s="8"/>
      <c r="B112" s="8"/>
      <c r="C112" s="8" t="s">
        <v>201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"/>
      <c r="O112" s="3"/>
      <c r="P112" s="3"/>
      <c r="Q112" s="3"/>
    </row>
    <row r="113" spans="1:17" ht="13.8" x14ac:dyDescent="0.25">
      <c r="A113" s="8"/>
      <c r="B113" s="9"/>
      <c r="C113" s="9"/>
      <c r="D113" s="9"/>
      <c r="E113" s="9" t="str">
        <f>IF(ROUND(E87,4)=ROUND(E109,4)," ","Adjusted Expenditures No Balance")</f>
        <v xml:space="preserve"> </v>
      </c>
      <c r="F113" s="9"/>
      <c r="G113" s="9"/>
      <c r="H113" s="9"/>
      <c r="I113" s="9"/>
      <c r="J113" s="9"/>
      <c r="K113" s="9" t="str">
        <f>IF(ROUND(K87,4)=ROUND(K109,4)," ","Adjusted Expenditures No Balance")</f>
        <v xml:space="preserve"> </v>
      </c>
      <c r="L113" s="8"/>
      <c r="M113" s="8"/>
      <c r="N113" s="1"/>
      <c r="O113" s="3"/>
      <c r="P113" s="3"/>
      <c r="Q113" s="3"/>
    </row>
    <row r="114" spans="1:17" ht="13.8" x14ac:dyDescent="0.25">
      <c r="A114" s="8"/>
      <c r="B114" s="9"/>
      <c r="C114" s="10"/>
      <c r="D114" s="9"/>
      <c r="E114" s="10"/>
      <c r="F114" s="9"/>
      <c r="G114" s="9"/>
      <c r="H114" s="9"/>
      <c r="I114" s="9"/>
      <c r="J114" s="9"/>
      <c r="K114" s="10"/>
      <c r="L114" s="8"/>
      <c r="M114" s="8"/>
      <c r="N114" s="1"/>
      <c r="O114" s="3"/>
      <c r="P114" s="3"/>
      <c r="Q114" s="3"/>
    </row>
    <row r="115" spans="1:17" ht="13.8" x14ac:dyDescent="0.25">
      <c r="A115" s="8"/>
      <c r="B115" s="9"/>
      <c r="C115" s="10"/>
      <c r="D115" s="10"/>
      <c r="E115" s="9"/>
      <c r="F115" s="9"/>
      <c r="G115" s="9"/>
      <c r="H115" s="9"/>
      <c r="I115" s="9"/>
      <c r="J115" s="9"/>
      <c r="K115" s="9"/>
      <c r="L115" s="8"/>
      <c r="M115" s="8"/>
      <c r="N115" s="1"/>
      <c r="O115" s="3"/>
      <c r="P115" s="3"/>
      <c r="Q115" s="3"/>
    </row>
    <row r="116" spans="1:17" x14ac:dyDescent="0.2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3"/>
      <c r="N116" s="1"/>
      <c r="O116" s="3"/>
      <c r="P116" s="3"/>
      <c r="Q116" s="3"/>
    </row>
    <row r="117" spans="1:17" x14ac:dyDescent="0.2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3"/>
      <c r="N117" s="1"/>
      <c r="O117" s="3"/>
      <c r="P117" s="3"/>
      <c r="Q117" s="3"/>
    </row>
    <row r="118" spans="1:17" x14ac:dyDescent="0.2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3"/>
      <c r="P118" s="3"/>
      <c r="Q118" s="3"/>
    </row>
    <row r="119" spans="1:17" x14ac:dyDescent="0.2">
      <c r="A119" s="3"/>
      <c r="B119" s="1"/>
      <c r="C119" s="1"/>
      <c r="D119" s="1"/>
      <c r="F119" s="1"/>
      <c r="G119" s="1" t="str">
        <f>IF(ROUND(G87,4)=ROUND(G109,4)," ","Adjusted Expenditures No Balance")</f>
        <v xml:space="preserve"> </v>
      </c>
      <c r="H119" s="1"/>
      <c r="I119" s="1" t="str">
        <f>IF(ROUND(I87,4)=ROUND(I109,4)," ","Adjusted Expenditures No Balance")</f>
        <v xml:space="preserve"> </v>
      </c>
      <c r="J119" s="1"/>
      <c r="L119" s="1"/>
      <c r="M119" s="1"/>
      <c r="N119" s="1"/>
      <c r="O119" s="3"/>
      <c r="P119" s="3"/>
      <c r="Q119" s="3"/>
    </row>
  </sheetData>
  <sheetProtection algorithmName="SHA-512" hashValue="/81pMOqmPHhbHMEqGSD04KJ3LtsGSRrVMMlymiz8PNh0cb4Pw+6Ho1zI+xJxQPPsfjbTXUcdOWwI4pRWT3bhUQ==" saltValue="Jzur72dnZVGDPeXnbhbFpg==" spinCount="100000" sheet="1"/>
  <protectedRanges>
    <protectedRange sqref="E105:I107" name="Range11_1"/>
    <protectedRange sqref="E105:I108" name="Range9_3"/>
    <protectedRange sqref="E105:I107" name="Range13_1"/>
    <protectedRange password="C61E" sqref="E105:I107" name="Range14_9"/>
    <protectedRange sqref="E90:I101" name="Range10_1"/>
    <protectedRange sqref="E90:I101" name="Range9_2"/>
    <protectedRange sqref="E90:I100" name="Range12_1"/>
    <protectedRange password="C61E" sqref="E90:I101" name="Range14_8"/>
    <protectedRange sqref="E84:I86" name="Range9_1"/>
    <protectedRange password="C61E" sqref="E84:I86" name="Range14_7"/>
    <protectedRange sqref="E71:I80" name="Range8_1"/>
    <protectedRange password="C61E" sqref="E71:I79" name="Range14_6"/>
    <protectedRange sqref="E61:I62" name="Range7_1"/>
    <protectedRange password="C61E" sqref="E61:I62" name="Range14_5"/>
    <protectedRange password="C61E" sqref="E50:I54" name="Range14_4"/>
    <protectedRange sqref="E43:J45" name="Range6_1"/>
    <protectedRange password="C61E" sqref="E43:I45" name="Range14_3"/>
    <protectedRange sqref="E22:J30" name="Range4_1"/>
    <protectedRange password="C61E" sqref="E22:J30" name="Range14_2"/>
    <protectedRange sqref="E14:I17" name="Range3_1"/>
    <protectedRange password="C61E" sqref="E14:J17" name="Range14_1"/>
    <protectedRange sqref="J105:J107" name="Range11"/>
    <protectedRange sqref="J90:J101" name="Range10"/>
    <protectedRange sqref="E35:J38" name="Range5"/>
    <protectedRange sqref="J71:J80" name="Range8"/>
    <protectedRange password="C61E" sqref="E35:J38 J71:J79 J84:J86 J90:J101 J105:J107" name="Range14"/>
  </protectedRanges>
  <phoneticPr fontId="5" type="noConversion"/>
  <pageMargins left="0.7" right="0.7" top="0.75" bottom="0.75" header="0.3" footer="0.3"/>
  <pageSetup scale="67" fitToHeight="0" orientation="portrait" r:id="rId1"/>
  <headerFooter alignWithMargins="0"/>
  <rowBreaks count="1" manualBreakCount="1">
    <brk id="6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6"/>
  <sheetViews>
    <sheetView topLeftCell="A31" workbookViewId="0">
      <selection activeCell="F67" sqref="F67"/>
    </sheetView>
  </sheetViews>
  <sheetFormatPr defaultColWidth="8.44140625" defaultRowHeight="13.2" x14ac:dyDescent="0.25"/>
  <cols>
    <col min="1" max="1" width="2" style="4" customWidth="1"/>
    <col min="2" max="2" width="8.33203125" style="2" customWidth="1"/>
    <col min="3" max="3" width="43.5546875" style="2" customWidth="1"/>
    <col min="4" max="4" width="41" style="2" customWidth="1"/>
    <col min="5" max="5" width="1.5546875" style="2" customWidth="1"/>
    <col min="6" max="6" width="19.6640625" style="2" customWidth="1"/>
    <col min="7" max="7" width="2.5546875" style="2" customWidth="1"/>
    <col min="8" max="8" width="1.5546875" style="7" customWidth="1"/>
    <col min="9" max="9" width="18.6640625" style="2" customWidth="1"/>
    <col min="10" max="10" width="1.88671875" style="2" customWidth="1"/>
    <col min="11" max="11" width="8.44140625" style="7"/>
    <col min="12" max="12" width="3" style="2" customWidth="1"/>
    <col min="13" max="13" width="11.5546875" style="2" customWidth="1"/>
    <col min="14" max="14" width="8.44140625" style="7"/>
    <col min="15" max="16384" width="8.44140625" style="2"/>
  </cols>
  <sheetData>
    <row r="1" spans="1:12" ht="13.8" x14ac:dyDescent="0.25">
      <c r="A1" s="3"/>
      <c r="B1" s="15" t="s">
        <v>140</v>
      </c>
      <c r="C1" s="8"/>
      <c r="D1" s="8"/>
      <c r="E1" s="8"/>
      <c r="F1" s="8"/>
      <c r="G1" s="8"/>
      <c r="H1" s="10"/>
      <c r="I1" s="8"/>
      <c r="J1" s="8"/>
      <c r="K1" s="6"/>
      <c r="L1" s="1"/>
    </row>
    <row r="2" spans="1:12" ht="13.8" x14ac:dyDescent="0.25">
      <c r="A2" s="3"/>
      <c r="B2" s="11" t="s">
        <v>198</v>
      </c>
      <c r="C2" s="9"/>
      <c r="D2" s="9"/>
      <c r="E2" s="9"/>
      <c r="F2" s="9"/>
      <c r="G2" s="9"/>
      <c r="H2" s="10"/>
      <c r="I2" s="8"/>
      <c r="J2" s="8"/>
      <c r="K2" s="6"/>
      <c r="L2" s="1"/>
    </row>
    <row r="3" spans="1:12" ht="13.8" x14ac:dyDescent="0.25">
      <c r="A3" s="3"/>
      <c r="B3" s="11" t="str">
        <f>UFS_1!A3</f>
        <v>Fiscal Year 2020</v>
      </c>
      <c r="C3" s="9"/>
      <c r="D3" s="9"/>
      <c r="E3" s="9"/>
      <c r="F3" s="9"/>
      <c r="G3" s="9"/>
      <c r="H3" s="10"/>
      <c r="I3" s="8"/>
      <c r="J3" s="8"/>
      <c r="K3" s="6"/>
      <c r="L3" s="1"/>
    </row>
    <row r="4" spans="1:12" ht="13.8" x14ac:dyDescent="0.25">
      <c r="A4" s="3"/>
      <c r="B4" s="11" t="str">
        <f>UFS_1!A4</f>
        <v>District No: 516</v>
      </c>
      <c r="C4" s="12"/>
      <c r="D4" s="12"/>
      <c r="E4" s="12"/>
      <c r="F4" s="13" t="s">
        <v>7</v>
      </c>
      <c r="G4" s="13"/>
      <c r="H4" s="10"/>
      <c r="I4" s="8"/>
      <c r="J4" s="8"/>
      <c r="K4" s="6"/>
      <c r="L4" s="1"/>
    </row>
    <row r="5" spans="1:12" ht="13.8" x14ac:dyDescent="0.25">
      <c r="A5" s="3"/>
      <c r="B5" s="11" t="str">
        <f>UFS_1!A5</f>
        <v>Name: Waubonsee Community College</v>
      </c>
      <c r="C5" s="12"/>
      <c r="D5" s="12"/>
      <c r="E5" s="12"/>
      <c r="F5" s="13" t="s">
        <v>13</v>
      </c>
      <c r="G5" s="13"/>
      <c r="H5" s="10"/>
      <c r="I5" s="8"/>
      <c r="J5" s="8"/>
      <c r="K5" s="6"/>
      <c r="L5" s="1"/>
    </row>
    <row r="6" spans="1:12" ht="13.8" x14ac:dyDescent="0.25">
      <c r="A6" s="3"/>
      <c r="B6" s="9"/>
      <c r="C6" s="9"/>
      <c r="D6" s="9"/>
      <c r="E6" s="9"/>
      <c r="F6" s="14" t="s">
        <v>10</v>
      </c>
      <c r="G6" s="14"/>
      <c r="H6" s="10"/>
      <c r="I6" s="8"/>
      <c r="J6" s="8"/>
      <c r="K6" s="6"/>
      <c r="L6" s="1"/>
    </row>
    <row r="7" spans="1:12" ht="13.8" x14ac:dyDescent="0.25">
      <c r="A7" s="3"/>
      <c r="B7" s="15" t="s">
        <v>141</v>
      </c>
      <c r="C7" s="8"/>
      <c r="D7" s="8"/>
      <c r="E7" s="8"/>
      <c r="F7" s="8"/>
      <c r="G7" s="8"/>
      <c r="H7" s="10"/>
      <c r="I7" s="8"/>
      <c r="J7" s="8"/>
      <c r="K7" s="6"/>
      <c r="L7" s="1"/>
    </row>
    <row r="8" spans="1:12" ht="13.8" x14ac:dyDescent="0.25">
      <c r="A8" s="3"/>
      <c r="B8" s="9"/>
      <c r="C8" s="9"/>
      <c r="D8" s="9"/>
      <c r="E8" s="9"/>
      <c r="F8" s="9"/>
      <c r="G8" s="8"/>
      <c r="H8" s="18"/>
      <c r="I8" s="8"/>
      <c r="J8" s="8"/>
      <c r="K8" s="6"/>
      <c r="L8" s="1"/>
    </row>
    <row r="9" spans="1:12" ht="13.8" x14ac:dyDescent="0.25">
      <c r="A9" s="3"/>
      <c r="B9" s="16" t="s">
        <v>97</v>
      </c>
      <c r="C9" s="16"/>
      <c r="D9" s="16"/>
      <c r="E9" s="16"/>
      <c r="F9" s="16"/>
      <c r="G9" s="8"/>
      <c r="H9" s="18"/>
      <c r="I9" s="8"/>
      <c r="J9" s="8"/>
      <c r="K9" s="6"/>
      <c r="L9" s="1"/>
    </row>
    <row r="10" spans="1:12" ht="13.8" x14ac:dyDescent="0.25">
      <c r="A10" s="3"/>
      <c r="B10" s="9"/>
      <c r="C10" s="9"/>
      <c r="D10" s="9"/>
      <c r="E10" s="9"/>
      <c r="F10" s="9"/>
      <c r="G10" s="8"/>
      <c r="H10" s="18"/>
      <c r="I10" s="8"/>
      <c r="J10" s="8"/>
      <c r="K10" s="6"/>
      <c r="L10" s="1"/>
    </row>
    <row r="11" spans="1:12" ht="13.8" x14ac:dyDescent="0.25">
      <c r="A11" s="3"/>
      <c r="B11" s="8" t="s">
        <v>142</v>
      </c>
      <c r="C11" s="8"/>
      <c r="D11" s="8"/>
      <c r="E11" s="8"/>
      <c r="F11" s="8"/>
      <c r="G11" s="4"/>
      <c r="H11" s="18"/>
      <c r="I11" s="19" t="s">
        <v>143</v>
      </c>
      <c r="J11" s="8"/>
      <c r="K11" s="6"/>
      <c r="L11" s="1"/>
    </row>
    <row r="12" spans="1:12" ht="13.8" x14ac:dyDescent="0.25">
      <c r="A12" s="3"/>
      <c r="B12" s="9"/>
      <c r="C12" s="9" t="s">
        <v>144</v>
      </c>
      <c r="D12" s="9"/>
      <c r="E12" s="9"/>
      <c r="F12" s="68">
        <v>807063</v>
      </c>
      <c r="G12" s="20"/>
      <c r="H12" s="18"/>
      <c r="I12" s="8"/>
      <c r="J12" s="8"/>
      <c r="K12" s="6"/>
      <c r="L12" s="1"/>
    </row>
    <row r="13" spans="1:12" ht="13.8" x14ac:dyDescent="0.25">
      <c r="A13" s="3"/>
      <c r="B13" s="9"/>
      <c r="C13" s="9" t="s">
        <v>207</v>
      </c>
      <c r="D13" s="9"/>
      <c r="E13" s="9"/>
      <c r="F13" s="68">
        <v>6015</v>
      </c>
      <c r="G13" s="20"/>
      <c r="H13" s="18"/>
      <c r="I13" s="8"/>
      <c r="J13" s="8"/>
      <c r="K13" s="6"/>
      <c r="L13" s="1"/>
    </row>
    <row r="14" spans="1:12" ht="13.8" x14ac:dyDescent="0.25">
      <c r="A14" s="3"/>
      <c r="B14" s="9"/>
      <c r="C14" s="9" t="s">
        <v>102</v>
      </c>
      <c r="D14" s="9"/>
      <c r="E14" s="9"/>
      <c r="F14" s="68">
        <v>0</v>
      </c>
      <c r="G14" s="20"/>
      <c r="H14" s="18"/>
      <c r="I14" s="8"/>
      <c r="J14" s="8"/>
      <c r="K14" s="6"/>
      <c r="L14" s="1"/>
    </row>
    <row r="15" spans="1:12" ht="13.8" x14ac:dyDescent="0.25">
      <c r="A15" s="3"/>
      <c r="B15" s="9"/>
      <c r="C15" s="9" t="s">
        <v>145</v>
      </c>
      <c r="D15" s="9"/>
      <c r="E15" s="9"/>
      <c r="F15" s="68">
        <v>0</v>
      </c>
      <c r="G15" s="20"/>
      <c r="H15" s="18"/>
      <c r="I15" s="8"/>
      <c r="J15" s="8"/>
      <c r="K15" s="6"/>
      <c r="L15" s="1"/>
    </row>
    <row r="16" spans="1:12" ht="13.8" x14ac:dyDescent="0.25">
      <c r="A16" s="3"/>
      <c r="B16" s="9"/>
      <c r="C16" s="8" t="s">
        <v>233</v>
      </c>
      <c r="D16" s="9"/>
      <c r="E16" s="9"/>
      <c r="F16" s="68">
        <v>1884967</v>
      </c>
      <c r="G16" s="4"/>
      <c r="H16" s="18"/>
      <c r="I16" s="9">
        <f>SUM(F12:F13)</f>
        <v>813078</v>
      </c>
      <c r="J16" s="8"/>
      <c r="K16" s="6"/>
      <c r="L16" s="1"/>
    </row>
    <row r="17" spans="1:12" ht="13.8" x14ac:dyDescent="0.25">
      <c r="A17" s="3"/>
      <c r="B17" s="9"/>
      <c r="C17" s="8" t="s">
        <v>231</v>
      </c>
      <c r="D17" s="9"/>
      <c r="E17" s="9"/>
      <c r="F17" s="68">
        <v>27152602</v>
      </c>
      <c r="G17" s="4"/>
      <c r="H17" s="18"/>
      <c r="I17" s="9"/>
      <c r="J17" s="8"/>
      <c r="K17" s="6"/>
      <c r="L17" s="1"/>
    </row>
    <row r="18" spans="1:12" ht="13.8" x14ac:dyDescent="0.25">
      <c r="A18" s="3"/>
      <c r="B18" s="9"/>
      <c r="C18" s="9" t="s">
        <v>206</v>
      </c>
      <c r="D18" s="9"/>
      <c r="E18" s="9"/>
      <c r="F18" s="68">
        <v>44166</v>
      </c>
      <c r="G18" s="20"/>
      <c r="H18" s="18"/>
      <c r="I18" s="8"/>
      <c r="J18" s="8"/>
      <c r="K18" s="6"/>
      <c r="L18" s="1"/>
    </row>
    <row r="19" spans="1:12" ht="13.8" x14ac:dyDescent="0.25">
      <c r="A19" s="3"/>
      <c r="B19" s="9"/>
      <c r="C19" s="9"/>
      <c r="D19" s="9"/>
      <c r="E19" s="9"/>
      <c r="F19" s="1"/>
      <c r="G19" s="8"/>
      <c r="H19" s="18"/>
      <c r="I19" s="8"/>
      <c r="J19" s="8"/>
      <c r="K19" s="6"/>
      <c r="L19" s="1"/>
    </row>
    <row r="20" spans="1:12" ht="13.8" x14ac:dyDescent="0.25">
      <c r="A20" s="3"/>
      <c r="B20" s="16" t="s">
        <v>106</v>
      </c>
      <c r="C20" s="16"/>
      <c r="D20" s="16"/>
      <c r="E20" s="16"/>
      <c r="F20" s="16">
        <f>SUM(F12:F18)</f>
        <v>29894813</v>
      </c>
      <c r="G20" s="8"/>
      <c r="H20" s="18"/>
      <c r="I20" s="8"/>
      <c r="J20" s="8"/>
      <c r="K20" s="6"/>
      <c r="L20" s="1"/>
    </row>
    <row r="21" spans="1:12" ht="13.8" x14ac:dyDescent="0.25">
      <c r="A21" s="3"/>
      <c r="B21" s="9"/>
      <c r="C21" s="9"/>
      <c r="D21" s="9"/>
      <c r="E21" s="9"/>
      <c r="F21" s="9"/>
      <c r="G21" s="8"/>
      <c r="H21" s="18"/>
      <c r="I21" s="8"/>
      <c r="J21" s="8"/>
      <c r="K21" s="6"/>
      <c r="L21" s="1"/>
    </row>
    <row r="22" spans="1:12" ht="13.8" x14ac:dyDescent="0.25">
      <c r="A22" s="3"/>
      <c r="B22" s="8" t="s">
        <v>146</v>
      </c>
      <c r="C22" s="8"/>
      <c r="D22" s="8"/>
      <c r="E22" s="8"/>
      <c r="F22" s="8"/>
      <c r="G22" s="8"/>
      <c r="H22" s="18"/>
      <c r="I22" s="8"/>
      <c r="J22" s="8"/>
      <c r="K22" s="6"/>
      <c r="L22" s="1"/>
    </row>
    <row r="23" spans="1:12" ht="13.8" x14ac:dyDescent="0.25">
      <c r="A23" s="3"/>
      <c r="B23" s="9"/>
      <c r="C23" s="9" t="s">
        <v>108</v>
      </c>
      <c r="D23" s="9"/>
      <c r="E23" s="9"/>
      <c r="F23" s="68">
        <v>10280191</v>
      </c>
      <c r="G23" s="20"/>
      <c r="H23" s="18"/>
      <c r="I23" s="8"/>
      <c r="J23" s="8"/>
      <c r="K23" s="6"/>
      <c r="L23" s="1"/>
    </row>
    <row r="24" spans="1:12" ht="13.8" x14ac:dyDescent="0.25">
      <c r="A24" s="3"/>
      <c r="B24" s="9"/>
      <c r="C24" s="9" t="s">
        <v>109</v>
      </c>
      <c r="D24" s="9"/>
      <c r="E24" s="9"/>
      <c r="F24" s="68">
        <v>367679</v>
      </c>
      <c r="G24" s="20"/>
      <c r="H24" s="18"/>
      <c r="I24" s="8"/>
      <c r="J24" s="8"/>
      <c r="K24" s="6"/>
      <c r="L24" s="1"/>
    </row>
    <row r="25" spans="1:12" ht="13.8" x14ac:dyDescent="0.25">
      <c r="A25" s="3"/>
      <c r="B25" s="9"/>
      <c r="C25" s="9" t="s">
        <v>110</v>
      </c>
      <c r="D25" s="9"/>
      <c r="E25" s="9"/>
      <c r="F25" s="68">
        <v>0</v>
      </c>
      <c r="G25" s="20"/>
      <c r="H25" s="18"/>
      <c r="I25" s="8"/>
      <c r="J25" s="8"/>
      <c r="K25" s="6"/>
      <c r="L25" s="1"/>
    </row>
    <row r="26" spans="1:12" ht="13.8" x14ac:dyDescent="0.25">
      <c r="A26" s="3"/>
      <c r="B26" s="9"/>
      <c r="C26" s="9" t="s">
        <v>65</v>
      </c>
      <c r="D26" s="9"/>
      <c r="E26" s="9"/>
      <c r="F26" s="68">
        <v>84380</v>
      </c>
      <c r="G26" s="20"/>
      <c r="H26" s="18"/>
      <c r="I26" s="8"/>
      <c r="J26" s="8"/>
      <c r="K26" s="6"/>
      <c r="L26" s="1"/>
    </row>
    <row r="27" spans="1:12" ht="13.8" x14ac:dyDescent="0.25">
      <c r="A27" s="3"/>
      <c r="B27" s="9"/>
      <c r="C27" s="9"/>
      <c r="D27" s="9"/>
      <c r="E27" s="9"/>
      <c r="F27" s="46"/>
      <c r="G27" s="20"/>
      <c r="H27" s="18"/>
      <c r="I27" s="8"/>
      <c r="J27" s="8"/>
      <c r="K27" s="6"/>
      <c r="L27" s="1"/>
    </row>
    <row r="28" spans="1:12" ht="13.8" x14ac:dyDescent="0.25">
      <c r="A28" s="3"/>
      <c r="B28" s="16" t="s">
        <v>111</v>
      </c>
      <c r="C28" s="16"/>
      <c r="D28" s="16"/>
      <c r="E28" s="16"/>
      <c r="F28" s="16">
        <f>SUM(F23:F26)</f>
        <v>10732250</v>
      </c>
      <c r="G28" s="8"/>
      <c r="H28" s="18"/>
      <c r="I28" s="8"/>
      <c r="J28" s="8"/>
      <c r="K28" s="6"/>
      <c r="L28" s="1"/>
    </row>
    <row r="29" spans="1:12" ht="13.8" x14ac:dyDescent="0.25">
      <c r="A29" s="3"/>
      <c r="B29" s="9"/>
      <c r="C29" s="9"/>
      <c r="D29" s="9"/>
      <c r="E29" s="9"/>
      <c r="F29" s="9"/>
      <c r="G29" s="8"/>
      <c r="H29" s="18"/>
      <c r="I29" s="8"/>
      <c r="J29" s="8"/>
      <c r="K29" s="6"/>
      <c r="L29" s="1"/>
    </row>
    <row r="30" spans="1:12" ht="13.8" x14ac:dyDescent="0.25">
      <c r="A30" s="3"/>
      <c r="B30" s="8" t="s">
        <v>116</v>
      </c>
      <c r="C30" s="8"/>
      <c r="D30" s="8"/>
      <c r="E30" s="8"/>
      <c r="F30" s="20"/>
      <c r="G30" s="20"/>
      <c r="H30" s="18"/>
      <c r="I30" s="8"/>
      <c r="J30" s="8"/>
      <c r="K30" s="6"/>
      <c r="L30" s="1"/>
    </row>
    <row r="31" spans="1:12" ht="13.8" x14ac:dyDescent="0.25">
      <c r="A31" s="3"/>
      <c r="B31" s="9"/>
      <c r="C31" s="9" t="s">
        <v>64</v>
      </c>
      <c r="D31" s="9"/>
      <c r="E31" s="9"/>
      <c r="F31" s="68">
        <v>0</v>
      </c>
      <c r="G31" s="20"/>
      <c r="H31" s="18"/>
      <c r="I31" s="8"/>
      <c r="J31" s="8"/>
      <c r="K31" s="6"/>
      <c r="L31" s="1"/>
    </row>
    <row r="32" spans="1:12" ht="13.8" x14ac:dyDescent="0.25">
      <c r="A32" s="3"/>
      <c r="B32" s="9"/>
      <c r="C32" s="9" t="s">
        <v>65</v>
      </c>
      <c r="D32" s="9"/>
      <c r="E32" s="9"/>
      <c r="F32" s="68">
        <v>106052</v>
      </c>
      <c r="G32" s="20"/>
      <c r="H32" s="18"/>
      <c r="I32" s="8"/>
      <c r="J32" s="8"/>
      <c r="K32" s="6"/>
      <c r="L32" s="1"/>
    </row>
    <row r="33" spans="1:12" ht="13.8" x14ac:dyDescent="0.25">
      <c r="A33" s="3"/>
      <c r="B33" s="9"/>
      <c r="C33" s="9"/>
      <c r="D33" s="9"/>
      <c r="E33" s="9"/>
      <c r="F33" s="46"/>
      <c r="G33" s="20"/>
      <c r="H33" s="18"/>
      <c r="I33" s="8"/>
      <c r="J33" s="8"/>
      <c r="K33" s="6"/>
      <c r="L33" s="1"/>
    </row>
    <row r="34" spans="1:12" ht="13.8" x14ac:dyDescent="0.25">
      <c r="A34" s="3"/>
      <c r="B34" s="16" t="s">
        <v>147</v>
      </c>
      <c r="C34" s="16"/>
      <c r="D34" s="16"/>
      <c r="E34" s="16"/>
      <c r="F34" s="16">
        <f>F31+F32</f>
        <v>106052</v>
      </c>
      <c r="G34" s="8"/>
      <c r="H34" s="18"/>
      <c r="I34" s="8"/>
      <c r="J34" s="8"/>
      <c r="K34" s="6"/>
      <c r="L34" s="1"/>
    </row>
    <row r="35" spans="1:12" ht="13.8" x14ac:dyDescent="0.25">
      <c r="A35" s="3"/>
      <c r="B35" s="9"/>
      <c r="C35" s="9"/>
      <c r="D35" s="9"/>
      <c r="E35" s="9"/>
      <c r="F35" s="9"/>
      <c r="G35" s="8"/>
      <c r="H35" s="18"/>
      <c r="I35" s="8"/>
      <c r="J35" s="8"/>
      <c r="K35" s="6"/>
      <c r="L35" s="1"/>
    </row>
    <row r="36" spans="1:12" ht="14.4" thickBot="1" x14ac:dyDescent="0.3">
      <c r="A36" s="3"/>
      <c r="B36" s="17" t="s">
        <v>148</v>
      </c>
      <c r="C36" s="17"/>
      <c r="D36" s="17"/>
      <c r="E36" s="17"/>
      <c r="F36" s="17">
        <f>F9+F20+F28+F34</f>
        <v>40733115</v>
      </c>
      <c r="G36" s="15"/>
      <c r="H36" s="18"/>
      <c r="I36" s="8"/>
      <c r="J36" s="8"/>
      <c r="K36" s="6"/>
      <c r="L36" s="1"/>
    </row>
    <row r="37" spans="1:12" ht="14.4" thickTop="1" x14ac:dyDescent="0.25">
      <c r="A37" s="3"/>
      <c r="B37" s="9"/>
      <c r="C37" s="9"/>
      <c r="D37" s="9"/>
      <c r="E37" s="9"/>
      <c r="F37" s="9"/>
      <c r="G37" s="8"/>
      <c r="H37" s="18"/>
      <c r="I37" s="8"/>
      <c r="J37" s="8"/>
      <c r="K37" s="6"/>
      <c r="L37" s="1"/>
    </row>
    <row r="38" spans="1:12" ht="13.8" x14ac:dyDescent="0.25">
      <c r="A38" s="3"/>
      <c r="B38" s="8"/>
      <c r="C38" s="8"/>
      <c r="D38" s="8"/>
      <c r="E38" s="8"/>
      <c r="F38" s="8"/>
      <c r="G38" s="8"/>
      <c r="H38" s="18"/>
      <c r="I38" s="8"/>
      <c r="J38" s="8"/>
      <c r="K38" s="6"/>
      <c r="L38" s="1"/>
    </row>
    <row r="39" spans="1:12" ht="13.8" x14ac:dyDescent="0.25">
      <c r="A39" s="3"/>
      <c r="B39" s="15" t="s">
        <v>149</v>
      </c>
      <c r="C39" s="8"/>
      <c r="D39" s="8"/>
      <c r="E39" s="8"/>
      <c r="F39" s="8"/>
      <c r="G39" s="8"/>
      <c r="H39" s="18"/>
      <c r="I39" s="8"/>
      <c r="J39" s="8"/>
      <c r="K39" s="6"/>
      <c r="L39" s="1"/>
    </row>
    <row r="40" spans="1:12" ht="13.8" x14ac:dyDescent="0.25">
      <c r="A40" s="3"/>
      <c r="B40" s="9"/>
      <c r="C40" s="9"/>
      <c r="D40" s="9"/>
      <c r="E40" s="9"/>
      <c r="F40" s="12"/>
      <c r="G40" s="20"/>
      <c r="H40" s="18"/>
      <c r="I40" s="8"/>
      <c r="J40" s="8"/>
      <c r="K40" s="6"/>
      <c r="L40" s="1"/>
    </row>
    <row r="41" spans="1:12" ht="13.8" x14ac:dyDescent="0.25">
      <c r="A41" s="3"/>
      <c r="B41" s="9"/>
      <c r="C41" s="9" t="s">
        <v>26</v>
      </c>
      <c r="D41" s="9"/>
      <c r="E41" s="9"/>
      <c r="F41" s="68">
        <v>14603129</v>
      </c>
      <c r="G41" s="20"/>
      <c r="H41" s="18"/>
      <c r="I41" s="8"/>
      <c r="J41" s="8"/>
      <c r="K41" s="6"/>
      <c r="L41" s="1"/>
    </row>
    <row r="42" spans="1:12" ht="13.8" x14ac:dyDescent="0.25">
      <c r="A42" s="3"/>
      <c r="B42" s="9"/>
      <c r="C42" s="9" t="s">
        <v>27</v>
      </c>
      <c r="D42" s="9"/>
      <c r="E42" s="9"/>
      <c r="F42" s="68">
        <v>1609366</v>
      </c>
      <c r="G42" s="20"/>
      <c r="H42" s="18"/>
      <c r="I42" s="8"/>
      <c r="J42" s="8"/>
      <c r="K42" s="6"/>
      <c r="L42" s="1"/>
    </row>
    <row r="43" spans="1:12" ht="13.8" x14ac:dyDescent="0.25">
      <c r="A43" s="3"/>
      <c r="B43" s="9"/>
      <c r="C43" s="9" t="s">
        <v>28</v>
      </c>
      <c r="D43" s="9"/>
      <c r="E43" s="9"/>
      <c r="F43" s="68">
        <v>6318312</v>
      </c>
      <c r="G43" s="20"/>
      <c r="H43" s="18"/>
      <c r="I43" s="8"/>
      <c r="J43" s="8"/>
      <c r="K43" s="6"/>
      <c r="L43" s="1"/>
    </row>
    <row r="44" spans="1:12" ht="13.8" x14ac:dyDescent="0.25">
      <c r="A44" s="3"/>
      <c r="B44" s="9"/>
      <c r="C44" s="9" t="s">
        <v>29</v>
      </c>
      <c r="D44" s="9"/>
      <c r="E44" s="9"/>
      <c r="F44" s="68">
        <v>1319418</v>
      </c>
      <c r="G44" s="20"/>
      <c r="H44" s="18"/>
      <c r="I44" s="8"/>
      <c r="J44" s="8"/>
      <c r="K44" s="6"/>
      <c r="L44" s="1"/>
    </row>
    <row r="45" spans="1:12" ht="13.8" x14ac:dyDescent="0.25">
      <c r="A45" s="3"/>
      <c r="B45" s="9"/>
      <c r="C45" s="9" t="s">
        <v>30</v>
      </c>
      <c r="D45" s="9"/>
      <c r="E45" s="9"/>
      <c r="F45" s="68">
        <v>0</v>
      </c>
      <c r="G45" s="20"/>
      <c r="H45" s="18"/>
      <c r="I45" s="8"/>
      <c r="J45" s="8"/>
      <c r="K45" s="6"/>
      <c r="L45" s="1"/>
    </row>
    <row r="46" spans="1:12" ht="13.8" x14ac:dyDescent="0.25">
      <c r="A46" s="3"/>
      <c r="B46" s="9"/>
      <c r="C46" s="9" t="s">
        <v>31</v>
      </c>
      <c r="D46" s="9"/>
      <c r="E46" s="9"/>
      <c r="F46" s="68">
        <v>476166</v>
      </c>
      <c r="G46" s="20"/>
      <c r="H46" s="18"/>
      <c r="I46" s="8"/>
      <c r="J46" s="8"/>
      <c r="K46" s="6"/>
      <c r="L46" s="1"/>
    </row>
    <row r="47" spans="1:12" ht="13.8" x14ac:dyDescent="0.25">
      <c r="A47" s="3"/>
      <c r="B47" s="9"/>
      <c r="C47" s="9" t="s">
        <v>32</v>
      </c>
      <c r="D47" s="9"/>
      <c r="E47" s="9"/>
      <c r="F47" s="68">
        <v>2442384</v>
      </c>
      <c r="G47" s="20"/>
      <c r="H47" s="18"/>
      <c r="I47" s="8"/>
      <c r="J47" s="8"/>
      <c r="K47" s="6"/>
      <c r="L47" s="1"/>
    </row>
    <row r="48" spans="1:12" ht="13.8" x14ac:dyDescent="0.25">
      <c r="A48" s="3"/>
      <c r="B48" s="9"/>
      <c r="C48" s="9" t="s">
        <v>33</v>
      </c>
      <c r="D48" s="9"/>
      <c r="E48" s="9"/>
      <c r="F48" s="68">
        <v>5613928</v>
      </c>
      <c r="G48" s="20"/>
      <c r="H48" s="18"/>
      <c r="I48" s="8"/>
      <c r="J48" s="8"/>
      <c r="K48" s="6"/>
      <c r="L48" s="1"/>
    </row>
    <row r="49" spans="1:12" ht="13.8" x14ac:dyDescent="0.25">
      <c r="A49" s="3"/>
      <c r="B49" s="9"/>
      <c r="C49" s="9" t="s">
        <v>150</v>
      </c>
      <c r="D49" s="9"/>
      <c r="E49" s="9"/>
      <c r="F49" s="68">
        <v>8216843</v>
      </c>
      <c r="G49" s="20"/>
      <c r="H49" s="18"/>
      <c r="I49" s="8"/>
      <c r="J49" s="8"/>
      <c r="K49" s="6"/>
      <c r="L49" s="1"/>
    </row>
    <row r="50" spans="1:12" ht="13.8" x14ac:dyDescent="0.25">
      <c r="A50" s="3"/>
      <c r="B50" s="9"/>
      <c r="C50" s="9"/>
      <c r="D50" s="9"/>
      <c r="E50" s="9"/>
      <c r="F50" s="1"/>
      <c r="G50" s="8"/>
      <c r="H50" s="18"/>
      <c r="I50" s="8"/>
      <c r="J50" s="8"/>
      <c r="K50" s="6"/>
      <c r="L50" s="1"/>
    </row>
    <row r="51" spans="1:12" ht="14.4" thickBot="1" x14ac:dyDescent="0.3">
      <c r="A51" s="3"/>
      <c r="B51" s="17" t="s">
        <v>151</v>
      </c>
      <c r="C51" s="17"/>
      <c r="D51" s="17"/>
      <c r="E51" s="17"/>
      <c r="F51" s="17">
        <f>SUM(F41:F49)</f>
        <v>40599546</v>
      </c>
      <c r="G51" s="15"/>
      <c r="H51" s="18"/>
      <c r="I51" s="8"/>
      <c r="J51" s="8"/>
      <c r="K51" s="6"/>
      <c r="L51" s="1"/>
    </row>
    <row r="52" spans="1:12" ht="14.4" thickTop="1" x14ac:dyDescent="0.25">
      <c r="A52" s="3"/>
      <c r="B52" s="9"/>
      <c r="C52" s="9"/>
      <c r="D52" s="9"/>
      <c r="E52" s="9"/>
      <c r="F52" s="9"/>
      <c r="G52" s="9"/>
      <c r="H52" s="10"/>
      <c r="I52" s="8"/>
      <c r="J52" s="8"/>
      <c r="K52" s="6"/>
      <c r="L52" s="1"/>
    </row>
    <row r="53" spans="1:12" ht="13.8" x14ac:dyDescent="0.25">
      <c r="A53" s="3"/>
      <c r="B53" s="15" t="s">
        <v>152</v>
      </c>
      <c r="C53" s="8"/>
      <c r="D53" s="8"/>
      <c r="E53" s="8"/>
      <c r="F53" s="8"/>
      <c r="G53" s="8"/>
      <c r="H53" s="10"/>
      <c r="I53" s="8"/>
      <c r="J53" s="8"/>
      <c r="K53" s="6"/>
      <c r="L53" s="1"/>
    </row>
    <row r="54" spans="1:12" ht="13.8" x14ac:dyDescent="0.25">
      <c r="A54" s="3"/>
      <c r="B54" s="9"/>
      <c r="C54" s="9"/>
      <c r="D54" s="9"/>
      <c r="E54" s="9"/>
      <c r="F54" s="9"/>
      <c r="G54" s="9"/>
      <c r="H54" s="10"/>
      <c r="I54" s="8"/>
      <c r="J54" s="8"/>
      <c r="K54" s="6"/>
      <c r="L54" s="1"/>
    </row>
    <row r="55" spans="1:12" ht="13.8" x14ac:dyDescent="0.25">
      <c r="A55" s="3"/>
      <c r="B55" s="9"/>
      <c r="C55" s="9" t="s">
        <v>130</v>
      </c>
      <c r="D55" s="9"/>
      <c r="E55" s="9"/>
      <c r="F55" s="68">
        <v>2138072</v>
      </c>
      <c r="G55" s="12"/>
      <c r="H55" s="10"/>
      <c r="I55" s="8"/>
      <c r="J55" s="8"/>
      <c r="K55" s="6"/>
      <c r="L55" s="1"/>
    </row>
    <row r="56" spans="1:12" ht="13.8" x14ac:dyDescent="0.25">
      <c r="A56" s="3"/>
      <c r="B56" s="9"/>
      <c r="C56" s="9" t="s">
        <v>224</v>
      </c>
      <c r="D56" s="9"/>
      <c r="E56" s="9"/>
      <c r="F56" s="68">
        <v>29436973</v>
      </c>
      <c r="G56" s="12"/>
      <c r="H56" s="10"/>
      <c r="I56" s="8"/>
      <c r="J56" s="8"/>
      <c r="K56" s="6"/>
      <c r="L56" s="1"/>
    </row>
    <row r="57" spans="1:12" ht="13.8" x14ac:dyDescent="0.25">
      <c r="A57" s="3"/>
      <c r="B57" s="9"/>
      <c r="C57" s="9" t="s">
        <v>132</v>
      </c>
      <c r="D57" s="9"/>
      <c r="E57" s="9"/>
      <c r="F57" s="68">
        <v>232348</v>
      </c>
      <c r="G57" s="12"/>
      <c r="H57" s="10"/>
      <c r="I57" s="8"/>
      <c r="J57" s="8"/>
      <c r="K57" s="6"/>
      <c r="L57" s="1"/>
    </row>
    <row r="58" spans="1:12" ht="13.8" x14ac:dyDescent="0.25">
      <c r="A58" s="3"/>
      <c r="B58" s="9"/>
      <c r="C58" s="9" t="s">
        <v>153</v>
      </c>
      <c r="D58" s="9"/>
      <c r="E58" s="9"/>
      <c r="F58" s="68">
        <v>8216843</v>
      </c>
      <c r="G58" s="12"/>
      <c r="H58" s="10"/>
      <c r="I58" s="8"/>
      <c r="J58" s="8"/>
      <c r="K58" s="6"/>
      <c r="L58" s="1"/>
    </row>
    <row r="59" spans="1:12" ht="13.8" x14ac:dyDescent="0.25">
      <c r="A59" s="3"/>
      <c r="B59" s="9"/>
      <c r="C59" s="9" t="s">
        <v>133</v>
      </c>
      <c r="D59" s="9"/>
      <c r="E59" s="9"/>
      <c r="F59" s="68">
        <v>218354</v>
      </c>
      <c r="G59" s="12"/>
      <c r="H59" s="10"/>
      <c r="I59" s="8"/>
      <c r="J59" s="8"/>
      <c r="K59" s="6"/>
      <c r="L59" s="1"/>
    </row>
    <row r="60" spans="1:12" ht="13.8" x14ac:dyDescent="0.25">
      <c r="A60" s="3"/>
      <c r="B60" s="9"/>
      <c r="C60" s="9" t="s">
        <v>154</v>
      </c>
      <c r="D60" s="9"/>
      <c r="E60" s="9"/>
      <c r="F60" s="68">
        <v>0</v>
      </c>
      <c r="G60" s="12"/>
      <c r="H60" s="10"/>
      <c r="I60" s="8"/>
      <c r="J60" s="8"/>
      <c r="K60" s="6"/>
      <c r="L60" s="1"/>
    </row>
    <row r="61" spans="1:12" ht="13.8" x14ac:dyDescent="0.25">
      <c r="A61" s="3"/>
      <c r="B61" s="9"/>
      <c r="C61" s="9" t="s">
        <v>155</v>
      </c>
      <c r="D61" s="9"/>
      <c r="E61" s="9"/>
      <c r="F61" s="68">
        <v>106741</v>
      </c>
      <c r="G61" s="12"/>
      <c r="H61" s="10"/>
      <c r="I61" s="8"/>
      <c r="J61" s="8"/>
      <c r="K61" s="6"/>
      <c r="L61" s="1"/>
    </row>
    <row r="62" spans="1:12" ht="13.8" x14ac:dyDescent="0.25">
      <c r="A62" s="3"/>
      <c r="B62" s="9"/>
      <c r="C62" s="9" t="s">
        <v>136</v>
      </c>
      <c r="D62" s="9"/>
      <c r="E62" s="9"/>
      <c r="F62" s="68">
        <v>3207</v>
      </c>
      <c r="G62" s="12"/>
      <c r="H62" s="10"/>
      <c r="I62" s="8"/>
      <c r="J62" s="8"/>
      <c r="K62" s="6"/>
      <c r="L62" s="1"/>
    </row>
    <row r="63" spans="1:12" ht="13.8" x14ac:dyDescent="0.25">
      <c r="A63" s="3"/>
      <c r="B63" s="9"/>
      <c r="C63" s="9" t="s">
        <v>137</v>
      </c>
      <c r="D63" s="9"/>
      <c r="E63" s="9"/>
      <c r="F63" s="68">
        <v>0</v>
      </c>
      <c r="G63" s="12"/>
      <c r="H63" s="10"/>
      <c r="I63" s="8"/>
      <c r="J63" s="8"/>
      <c r="K63" s="6"/>
      <c r="L63" s="1"/>
    </row>
    <row r="64" spans="1:12" ht="13.8" x14ac:dyDescent="0.25">
      <c r="A64" s="3"/>
      <c r="B64" s="9"/>
      <c r="C64" s="9" t="s">
        <v>138</v>
      </c>
      <c r="D64" s="9"/>
      <c r="E64" s="9"/>
      <c r="F64" s="68">
        <v>28921</v>
      </c>
      <c r="G64" s="12"/>
      <c r="H64" s="10"/>
      <c r="I64" s="8"/>
      <c r="J64" s="8"/>
      <c r="K64" s="6"/>
      <c r="L64" s="1"/>
    </row>
    <row r="65" spans="1:12" ht="13.8" x14ac:dyDescent="0.25">
      <c r="A65" s="3"/>
      <c r="B65" s="9"/>
      <c r="C65" s="9" t="s">
        <v>65</v>
      </c>
      <c r="D65" s="9"/>
      <c r="E65" s="9"/>
      <c r="F65" s="68">
        <v>218087</v>
      </c>
      <c r="G65" s="12"/>
      <c r="H65" s="10"/>
      <c r="I65" s="8"/>
      <c r="J65" s="8"/>
      <c r="K65" s="6"/>
      <c r="L65" s="1"/>
    </row>
    <row r="66" spans="1:12" ht="13.8" x14ac:dyDescent="0.25">
      <c r="A66" s="3"/>
      <c r="B66" s="9"/>
      <c r="C66" s="9" t="s">
        <v>156</v>
      </c>
      <c r="D66" s="9"/>
      <c r="E66" s="9"/>
      <c r="F66" s="68">
        <v>0</v>
      </c>
      <c r="G66" s="12"/>
      <c r="H66" s="10"/>
      <c r="I66" s="8"/>
      <c r="J66" s="8"/>
      <c r="K66" s="6"/>
      <c r="L66" s="1"/>
    </row>
    <row r="67" spans="1:12" ht="13.8" x14ac:dyDescent="0.25">
      <c r="A67" s="3"/>
      <c r="B67" s="9"/>
      <c r="C67" s="9"/>
      <c r="D67" s="9"/>
      <c r="E67" s="9"/>
      <c r="F67" s="1"/>
      <c r="G67" s="9"/>
      <c r="H67" s="10"/>
      <c r="I67" s="8"/>
      <c r="J67" s="8"/>
      <c r="K67" s="6"/>
      <c r="L67" s="1"/>
    </row>
    <row r="68" spans="1:12" ht="14.4" thickBot="1" x14ac:dyDescent="0.3">
      <c r="A68" s="3"/>
      <c r="B68" s="17" t="s">
        <v>151</v>
      </c>
      <c r="C68" s="17"/>
      <c r="D68" s="17"/>
      <c r="E68" s="17"/>
      <c r="F68" s="17">
        <f>SUM(F55:F66)-F60-F66</f>
        <v>40599546</v>
      </c>
      <c r="G68" s="15"/>
      <c r="H68" s="10"/>
      <c r="I68" s="8"/>
      <c r="J68" s="8"/>
      <c r="K68" s="6"/>
      <c r="L68" s="1"/>
    </row>
    <row r="69" spans="1:12" ht="14.4" thickTop="1" x14ac:dyDescent="0.25">
      <c r="A69" s="3"/>
      <c r="B69" s="9" t="s">
        <v>50</v>
      </c>
      <c r="C69" s="9" t="s">
        <v>157</v>
      </c>
      <c r="D69" s="9"/>
      <c r="E69" s="9"/>
      <c r="F69" s="9"/>
      <c r="G69" s="9"/>
      <c r="H69" s="10"/>
      <c r="I69" s="8"/>
      <c r="J69" s="8"/>
      <c r="K69" s="6"/>
      <c r="L69" s="1"/>
    </row>
    <row r="70" spans="1:12" ht="13.8" x14ac:dyDescent="0.25">
      <c r="A70" s="3"/>
      <c r="B70" s="10"/>
      <c r="C70" s="10"/>
      <c r="D70" s="10"/>
      <c r="E70" s="10"/>
      <c r="F70" s="10"/>
      <c r="G70" s="10"/>
      <c r="H70" s="10"/>
      <c r="I70" s="8"/>
      <c r="J70" s="8"/>
      <c r="K70" s="6"/>
      <c r="L70" s="1"/>
    </row>
    <row r="71" spans="1:12" ht="13.8" x14ac:dyDescent="0.25">
      <c r="B71" s="10"/>
      <c r="C71" s="10"/>
      <c r="D71" s="10"/>
      <c r="E71" s="10"/>
      <c r="F71" s="10"/>
      <c r="G71" s="10"/>
      <c r="H71" s="10"/>
      <c r="I71" s="18"/>
      <c r="J71" s="18"/>
      <c r="K71" s="6"/>
    </row>
    <row r="72" spans="1:12" ht="13.8" x14ac:dyDescent="0.25">
      <c r="B72" s="10"/>
      <c r="C72" s="10"/>
      <c r="D72" s="10"/>
      <c r="E72" s="10"/>
      <c r="F72" s="10"/>
      <c r="G72" s="10"/>
      <c r="H72" s="10"/>
      <c r="I72" s="18"/>
      <c r="J72" s="18"/>
      <c r="K72" s="6"/>
    </row>
    <row r="73" spans="1:12" ht="13.8" x14ac:dyDescent="0.25">
      <c r="B73" s="10"/>
      <c r="C73" s="10"/>
      <c r="D73" s="10"/>
      <c r="E73" s="10"/>
      <c r="F73" s="10"/>
      <c r="G73" s="10"/>
      <c r="H73" s="10"/>
      <c r="I73" s="18"/>
      <c r="J73" s="18"/>
      <c r="K73" s="6"/>
    </row>
    <row r="74" spans="1:12" ht="13.8" x14ac:dyDescent="0.25">
      <c r="B74" s="10"/>
      <c r="C74" s="10"/>
      <c r="D74" s="10"/>
      <c r="E74" s="10"/>
      <c r="F74" s="10"/>
      <c r="G74" s="10"/>
      <c r="H74" s="10"/>
      <c r="I74" s="18"/>
      <c r="J74" s="18"/>
      <c r="K74" s="6"/>
    </row>
    <row r="75" spans="1:12" x14ac:dyDescent="0.25">
      <c r="I75" s="4"/>
      <c r="J75" s="4"/>
      <c r="K75" s="6"/>
    </row>
    <row r="76" spans="1:12" x14ac:dyDescent="0.25">
      <c r="I76" s="4"/>
      <c r="J76" s="4"/>
      <c r="K76" s="6"/>
    </row>
    <row r="77" spans="1:12" x14ac:dyDescent="0.25">
      <c r="I77" s="4"/>
      <c r="J77" s="4"/>
      <c r="K77" s="6"/>
    </row>
    <row r="78" spans="1:12" x14ac:dyDescent="0.25">
      <c r="I78" s="4"/>
      <c r="J78" s="4"/>
      <c r="K78" s="6"/>
    </row>
    <row r="79" spans="1:12" x14ac:dyDescent="0.25">
      <c r="I79" s="4"/>
      <c r="J79" s="4"/>
      <c r="K79" s="6"/>
    </row>
    <row r="80" spans="1:12" x14ac:dyDescent="0.25">
      <c r="I80" s="4"/>
      <c r="J80" s="4"/>
      <c r="K80" s="6"/>
    </row>
    <row r="81" spans="9:11" x14ac:dyDescent="0.25">
      <c r="I81" s="4"/>
      <c r="J81" s="4"/>
      <c r="K81" s="6"/>
    </row>
    <row r="82" spans="9:11" x14ac:dyDescent="0.25">
      <c r="I82" s="4"/>
      <c r="J82" s="4"/>
      <c r="K82" s="6"/>
    </row>
    <row r="83" spans="9:11" x14ac:dyDescent="0.25">
      <c r="I83" s="4"/>
      <c r="J83" s="4"/>
      <c r="K83" s="6"/>
    </row>
    <row r="84" spans="9:11" x14ac:dyDescent="0.25">
      <c r="I84" s="4"/>
      <c r="J84" s="4"/>
      <c r="K84" s="6"/>
    </row>
    <row r="85" spans="9:11" x14ac:dyDescent="0.25">
      <c r="I85" s="4"/>
      <c r="J85" s="4"/>
      <c r="K85" s="6"/>
    </row>
    <row r="86" spans="9:11" x14ac:dyDescent="0.25">
      <c r="I86" s="4"/>
      <c r="J86" s="4"/>
      <c r="K86" s="6"/>
    </row>
    <row r="87" spans="9:11" x14ac:dyDescent="0.25">
      <c r="I87" s="4"/>
      <c r="J87" s="4"/>
      <c r="K87" s="6"/>
    </row>
    <row r="88" spans="9:11" x14ac:dyDescent="0.25">
      <c r="I88" s="4"/>
      <c r="J88" s="4"/>
      <c r="K88" s="6"/>
    </row>
    <row r="89" spans="9:11" x14ac:dyDescent="0.25">
      <c r="I89" s="4"/>
      <c r="J89" s="4"/>
      <c r="K89" s="6"/>
    </row>
    <row r="90" spans="9:11" x14ac:dyDescent="0.25">
      <c r="I90" s="4"/>
      <c r="J90" s="4"/>
      <c r="K90" s="6"/>
    </row>
    <row r="91" spans="9:11" x14ac:dyDescent="0.25">
      <c r="I91" s="4"/>
      <c r="J91" s="4"/>
      <c r="K91" s="6"/>
    </row>
    <row r="92" spans="9:11" x14ac:dyDescent="0.25">
      <c r="I92" s="4"/>
      <c r="J92" s="4"/>
      <c r="K92" s="6"/>
    </row>
    <row r="93" spans="9:11" x14ac:dyDescent="0.25">
      <c r="I93" s="4"/>
      <c r="J93" s="4"/>
      <c r="K93" s="6"/>
    </row>
    <row r="94" spans="9:11" x14ac:dyDescent="0.25">
      <c r="I94" s="4"/>
      <c r="J94" s="4"/>
      <c r="K94" s="6"/>
    </row>
    <row r="95" spans="9:11" x14ac:dyDescent="0.25">
      <c r="I95" s="4"/>
      <c r="J95" s="4"/>
      <c r="K95" s="6"/>
    </row>
    <row r="96" spans="9:11" x14ac:dyDescent="0.25">
      <c r="I96" s="4"/>
      <c r="J96" s="4"/>
      <c r="K96" s="6"/>
    </row>
    <row r="97" spans="9:11" x14ac:dyDescent="0.25">
      <c r="I97" s="4"/>
      <c r="J97" s="4"/>
      <c r="K97" s="6"/>
    </row>
    <row r="98" spans="9:11" x14ac:dyDescent="0.25">
      <c r="I98" s="4"/>
      <c r="J98" s="4"/>
      <c r="K98" s="6"/>
    </row>
    <row r="99" spans="9:11" x14ac:dyDescent="0.25">
      <c r="I99" s="4"/>
      <c r="J99" s="4"/>
      <c r="K99" s="6"/>
    </row>
    <row r="100" spans="9:11" x14ac:dyDescent="0.25">
      <c r="I100" s="4"/>
      <c r="J100" s="4"/>
      <c r="K100" s="6"/>
    </row>
    <row r="101" spans="9:11" x14ac:dyDescent="0.25">
      <c r="I101" s="4"/>
      <c r="J101" s="4"/>
      <c r="K101" s="6"/>
    </row>
    <row r="102" spans="9:11" x14ac:dyDescent="0.25">
      <c r="I102" s="4"/>
      <c r="J102" s="4"/>
      <c r="K102" s="6"/>
    </row>
    <row r="103" spans="9:11" x14ac:dyDescent="0.25">
      <c r="I103" s="4"/>
      <c r="J103" s="4"/>
      <c r="K103" s="6"/>
    </row>
    <row r="104" spans="9:11" x14ac:dyDescent="0.25">
      <c r="I104" s="4"/>
      <c r="J104" s="4"/>
      <c r="K104" s="6"/>
    </row>
    <row r="105" spans="9:11" x14ac:dyDescent="0.25">
      <c r="I105" s="4"/>
      <c r="J105" s="4"/>
      <c r="K105" s="6"/>
    </row>
    <row r="106" spans="9:11" x14ac:dyDescent="0.25">
      <c r="I106" s="4"/>
      <c r="J106" s="4"/>
      <c r="K106" s="6"/>
    </row>
    <row r="107" spans="9:11" x14ac:dyDescent="0.25">
      <c r="I107" s="4"/>
      <c r="J107" s="4"/>
      <c r="K107" s="6"/>
    </row>
    <row r="108" spans="9:11" x14ac:dyDescent="0.25">
      <c r="I108" s="4"/>
      <c r="J108" s="4"/>
      <c r="K108" s="6"/>
    </row>
    <row r="109" spans="9:11" x14ac:dyDescent="0.25">
      <c r="I109" s="4"/>
      <c r="J109" s="4"/>
      <c r="K109" s="6"/>
    </row>
    <row r="110" spans="9:11" x14ac:dyDescent="0.25">
      <c r="I110" s="4"/>
      <c r="J110" s="4"/>
      <c r="K110" s="6"/>
    </row>
    <row r="111" spans="9:11" x14ac:dyDescent="0.25">
      <c r="I111" s="4"/>
      <c r="J111" s="4"/>
      <c r="K111" s="6"/>
    </row>
    <row r="112" spans="9:11" x14ac:dyDescent="0.25">
      <c r="I112" s="4"/>
      <c r="J112" s="4"/>
      <c r="K112" s="6"/>
    </row>
    <row r="113" spans="9:11" x14ac:dyDescent="0.25">
      <c r="I113" s="4"/>
      <c r="J113" s="4"/>
      <c r="K113" s="6"/>
    </row>
    <row r="114" spans="9:11" x14ac:dyDescent="0.25">
      <c r="I114" s="4"/>
      <c r="J114" s="4"/>
      <c r="K114" s="6"/>
    </row>
    <row r="115" spans="9:11" x14ac:dyDescent="0.25">
      <c r="I115" s="4"/>
      <c r="J115" s="4"/>
      <c r="K115" s="6"/>
    </row>
    <row r="116" spans="9:11" x14ac:dyDescent="0.25">
      <c r="I116" s="4"/>
      <c r="J116" s="4"/>
      <c r="K116" s="6"/>
    </row>
    <row r="117" spans="9:11" x14ac:dyDescent="0.25">
      <c r="I117" s="4"/>
      <c r="J117" s="4"/>
      <c r="K117" s="6"/>
    </row>
    <row r="118" spans="9:11" x14ac:dyDescent="0.25">
      <c r="I118" s="4"/>
      <c r="J118" s="4"/>
      <c r="K118" s="6"/>
    </row>
    <row r="119" spans="9:11" x14ac:dyDescent="0.25">
      <c r="I119" s="4"/>
      <c r="J119" s="4"/>
      <c r="K119" s="6"/>
    </row>
    <row r="120" spans="9:11" x14ac:dyDescent="0.25">
      <c r="I120" s="4"/>
      <c r="J120" s="4"/>
      <c r="K120" s="6"/>
    </row>
    <row r="121" spans="9:11" x14ac:dyDescent="0.25">
      <c r="I121" s="4"/>
      <c r="J121" s="4"/>
      <c r="K121" s="6"/>
    </row>
    <row r="122" spans="9:11" x14ac:dyDescent="0.25">
      <c r="I122" s="4"/>
      <c r="J122" s="4"/>
      <c r="K122" s="6"/>
    </row>
    <row r="123" spans="9:11" x14ac:dyDescent="0.25">
      <c r="I123" s="4"/>
      <c r="J123" s="4"/>
      <c r="K123" s="6"/>
    </row>
    <row r="124" spans="9:11" x14ac:dyDescent="0.25">
      <c r="I124" s="4"/>
      <c r="J124" s="4"/>
      <c r="K124" s="6"/>
    </row>
    <row r="125" spans="9:11" x14ac:dyDescent="0.25">
      <c r="I125" s="4"/>
      <c r="J125" s="4"/>
      <c r="K125" s="6"/>
    </row>
    <row r="126" spans="9:11" x14ac:dyDescent="0.25">
      <c r="I126" s="4"/>
      <c r="J126" s="4"/>
      <c r="K126" s="6"/>
    </row>
    <row r="127" spans="9:11" x14ac:dyDescent="0.25">
      <c r="I127" s="4"/>
      <c r="J127" s="4"/>
      <c r="K127" s="6"/>
    </row>
    <row r="128" spans="9:11" x14ac:dyDescent="0.25">
      <c r="I128" s="4"/>
      <c r="J128" s="4"/>
      <c r="K128" s="6"/>
    </row>
    <row r="129" spans="9:11" x14ac:dyDescent="0.25">
      <c r="I129" s="4"/>
      <c r="J129" s="4"/>
      <c r="K129" s="6"/>
    </row>
    <row r="130" spans="9:11" x14ac:dyDescent="0.25">
      <c r="I130" s="4"/>
      <c r="J130" s="4"/>
      <c r="K130" s="6"/>
    </row>
    <row r="131" spans="9:11" x14ac:dyDescent="0.25">
      <c r="I131" s="4"/>
      <c r="J131" s="4"/>
      <c r="K131" s="6"/>
    </row>
    <row r="132" spans="9:11" x14ac:dyDescent="0.25">
      <c r="I132" s="4"/>
      <c r="J132" s="4"/>
      <c r="K132" s="6"/>
    </row>
    <row r="133" spans="9:11" x14ac:dyDescent="0.25">
      <c r="I133" s="4"/>
      <c r="J133" s="4"/>
      <c r="K133" s="6"/>
    </row>
    <row r="134" spans="9:11" x14ac:dyDescent="0.25">
      <c r="I134" s="4"/>
      <c r="J134" s="4"/>
      <c r="K134" s="6"/>
    </row>
    <row r="135" spans="9:11" x14ac:dyDescent="0.25">
      <c r="I135" s="4"/>
      <c r="J135" s="4"/>
      <c r="K135" s="6"/>
    </row>
    <row r="136" spans="9:11" x14ac:dyDescent="0.25">
      <c r="I136" s="4"/>
      <c r="J136" s="4"/>
      <c r="K136" s="6"/>
    </row>
    <row r="137" spans="9:11" x14ac:dyDescent="0.25">
      <c r="I137" s="4"/>
      <c r="J137" s="4"/>
      <c r="K137" s="6"/>
    </row>
    <row r="138" spans="9:11" x14ac:dyDescent="0.25">
      <c r="I138" s="4"/>
      <c r="J138" s="4"/>
      <c r="K138" s="6"/>
    </row>
    <row r="139" spans="9:11" x14ac:dyDescent="0.25">
      <c r="I139" s="4"/>
      <c r="J139" s="4"/>
      <c r="K139" s="6"/>
    </row>
    <row r="140" spans="9:11" x14ac:dyDescent="0.25">
      <c r="I140" s="4"/>
      <c r="J140" s="4"/>
      <c r="K140" s="6"/>
    </row>
    <row r="141" spans="9:11" x14ac:dyDescent="0.25">
      <c r="I141" s="4"/>
      <c r="J141" s="4"/>
      <c r="K141" s="6"/>
    </row>
    <row r="142" spans="9:11" x14ac:dyDescent="0.25">
      <c r="I142" s="4"/>
      <c r="J142" s="4"/>
      <c r="K142" s="6"/>
    </row>
    <row r="143" spans="9:11" x14ac:dyDescent="0.25">
      <c r="I143" s="4"/>
      <c r="J143" s="4"/>
      <c r="K143" s="6"/>
    </row>
    <row r="144" spans="9:11" x14ac:dyDescent="0.25">
      <c r="I144" s="4"/>
      <c r="J144" s="4"/>
      <c r="K144" s="6"/>
    </row>
    <row r="145" spans="9:11" x14ac:dyDescent="0.25">
      <c r="I145" s="4"/>
      <c r="J145" s="4"/>
      <c r="K145" s="6"/>
    </row>
    <row r="146" spans="9:11" x14ac:dyDescent="0.25">
      <c r="I146" s="4"/>
      <c r="J146" s="4"/>
      <c r="K146" s="6"/>
    </row>
    <row r="147" spans="9:11" x14ac:dyDescent="0.25">
      <c r="I147" s="4"/>
      <c r="J147" s="4"/>
      <c r="K147" s="6"/>
    </row>
    <row r="148" spans="9:11" x14ac:dyDescent="0.25">
      <c r="I148" s="4"/>
      <c r="J148" s="4"/>
      <c r="K148" s="6"/>
    </row>
    <row r="149" spans="9:11" x14ac:dyDescent="0.25">
      <c r="I149" s="4"/>
      <c r="J149" s="4"/>
      <c r="K149" s="6"/>
    </row>
    <row r="150" spans="9:11" x14ac:dyDescent="0.25">
      <c r="I150" s="4"/>
      <c r="J150" s="4"/>
      <c r="K150" s="6"/>
    </row>
    <row r="151" spans="9:11" x14ac:dyDescent="0.25">
      <c r="I151" s="4"/>
      <c r="J151" s="4"/>
      <c r="K151" s="6"/>
    </row>
    <row r="152" spans="9:11" x14ac:dyDescent="0.25">
      <c r="I152" s="4"/>
      <c r="J152" s="4"/>
      <c r="K152" s="6"/>
    </row>
    <row r="153" spans="9:11" x14ac:dyDescent="0.25">
      <c r="I153" s="4"/>
      <c r="J153" s="4"/>
      <c r="K153" s="6"/>
    </row>
    <row r="154" spans="9:11" x14ac:dyDescent="0.25">
      <c r="I154" s="4"/>
      <c r="J154" s="4"/>
      <c r="K154" s="6"/>
    </row>
    <row r="155" spans="9:11" x14ac:dyDescent="0.25">
      <c r="I155" s="4"/>
      <c r="J155" s="4"/>
      <c r="K155" s="6"/>
    </row>
    <row r="156" spans="9:11" x14ac:dyDescent="0.25">
      <c r="I156" s="4"/>
      <c r="J156" s="4"/>
      <c r="K156" s="6"/>
    </row>
    <row r="157" spans="9:11" x14ac:dyDescent="0.25">
      <c r="I157" s="4"/>
      <c r="J157" s="4"/>
      <c r="K157" s="6"/>
    </row>
    <row r="158" spans="9:11" x14ac:dyDescent="0.25">
      <c r="I158" s="4"/>
      <c r="J158" s="4"/>
      <c r="K158" s="6"/>
    </row>
    <row r="159" spans="9:11" x14ac:dyDescent="0.25">
      <c r="I159" s="4"/>
      <c r="J159" s="4"/>
      <c r="K159" s="6"/>
    </row>
    <row r="160" spans="9:11" x14ac:dyDescent="0.25">
      <c r="I160" s="4"/>
      <c r="J160" s="4"/>
      <c r="K160" s="6"/>
    </row>
    <row r="161" spans="9:11" x14ac:dyDescent="0.25">
      <c r="I161" s="4"/>
      <c r="J161" s="4"/>
      <c r="K161" s="6"/>
    </row>
    <row r="162" spans="9:11" x14ac:dyDescent="0.25">
      <c r="I162" s="4"/>
      <c r="J162" s="4"/>
      <c r="K162" s="6"/>
    </row>
    <row r="163" spans="9:11" x14ac:dyDescent="0.25">
      <c r="I163" s="4"/>
      <c r="J163" s="4"/>
      <c r="K163" s="6"/>
    </row>
    <row r="164" spans="9:11" x14ac:dyDescent="0.25">
      <c r="I164" s="4"/>
      <c r="J164" s="4"/>
      <c r="K164" s="6"/>
    </row>
    <row r="165" spans="9:11" x14ac:dyDescent="0.25">
      <c r="I165" s="4"/>
      <c r="J165" s="4"/>
      <c r="K165" s="6"/>
    </row>
    <row r="166" spans="9:11" x14ac:dyDescent="0.25">
      <c r="I166" s="4"/>
      <c r="J166" s="4"/>
      <c r="K166" s="6"/>
    </row>
    <row r="167" spans="9:11" x14ac:dyDescent="0.25">
      <c r="I167" s="4"/>
      <c r="J167" s="4"/>
      <c r="K167" s="6"/>
    </row>
    <row r="168" spans="9:11" x14ac:dyDescent="0.25">
      <c r="I168" s="4"/>
      <c r="J168" s="4"/>
      <c r="K168" s="6"/>
    </row>
    <row r="169" spans="9:11" x14ac:dyDescent="0.25">
      <c r="I169" s="4"/>
      <c r="J169" s="4"/>
      <c r="K169" s="6"/>
    </row>
    <row r="170" spans="9:11" x14ac:dyDescent="0.25">
      <c r="I170" s="4"/>
      <c r="J170" s="4"/>
      <c r="K170" s="6"/>
    </row>
    <row r="171" spans="9:11" x14ac:dyDescent="0.25">
      <c r="I171" s="4"/>
      <c r="J171" s="4"/>
      <c r="K171" s="6"/>
    </row>
    <row r="172" spans="9:11" x14ac:dyDescent="0.25">
      <c r="I172" s="4"/>
      <c r="J172" s="4"/>
      <c r="K172" s="6"/>
    </row>
    <row r="173" spans="9:11" x14ac:dyDescent="0.25">
      <c r="I173" s="4"/>
      <c r="J173" s="4"/>
      <c r="K173" s="6"/>
    </row>
    <row r="174" spans="9:11" x14ac:dyDescent="0.25">
      <c r="I174" s="4"/>
      <c r="J174" s="4"/>
      <c r="K174" s="6"/>
    </row>
    <row r="175" spans="9:11" x14ac:dyDescent="0.25">
      <c r="I175" s="4"/>
      <c r="J175" s="4"/>
      <c r="K175" s="6"/>
    </row>
    <row r="176" spans="9:11" x14ac:dyDescent="0.25">
      <c r="I176" s="4"/>
      <c r="J176" s="4"/>
      <c r="K176" s="6"/>
    </row>
    <row r="177" spans="9:11" x14ac:dyDescent="0.25">
      <c r="I177" s="4"/>
      <c r="J177" s="4"/>
      <c r="K177" s="6"/>
    </row>
    <row r="178" spans="9:11" x14ac:dyDescent="0.25">
      <c r="I178" s="4"/>
      <c r="J178" s="4"/>
      <c r="K178" s="6"/>
    </row>
    <row r="179" spans="9:11" x14ac:dyDescent="0.25">
      <c r="I179" s="4"/>
      <c r="J179" s="4"/>
      <c r="K179" s="6"/>
    </row>
    <row r="180" spans="9:11" x14ac:dyDescent="0.25">
      <c r="I180" s="4"/>
      <c r="J180" s="4"/>
      <c r="K180" s="6"/>
    </row>
    <row r="181" spans="9:11" x14ac:dyDescent="0.25">
      <c r="I181" s="4"/>
      <c r="J181" s="4"/>
      <c r="K181" s="6"/>
    </row>
    <row r="182" spans="9:11" x14ac:dyDescent="0.25">
      <c r="I182" s="4"/>
      <c r="J182" s="4"/>
      <c r="K182" s="6"/>
    </row>
    <row r="183" spans="9:11" x14ac:dyDescent="0.25">
      <c r="I183" s="4"/>
      <c r="J183" s="4"/>
      <c r="K183" s="6"/>
    </row>
    <row r="184" spans="9:11" x14ac:dyDescent="0.25">
      <c r="I184" s="4"/>
      <c r="J184" s="4"/>
      <c r="K184" s="6"/>
    </row>
    <row r="185" spans="9:11" x14ac:dyDescent="0.25">
      <c r="I185" s="4"/>
      <c r="J185" s="4"/>
      <c r="K185" s="6"/>
    </row>
    <row r="186" spans="9:11" x14ac:dyDescent="0.25">
      <c r="I186" s="4"/>
      <c r="J186" s="4"/>
      <c r="K186" s="6"/>
    </row>
    <row r="187" spans="9:11" x14ac:dyDescent="0.25">
      <c r="I187" s="4"/>
      <c r="J187" s="4"/>
      <c r="K187" s="6"/>
    </row>
    <row r="188" spans="9:11" x14ac:dyDescent="0.25">
      <c r="I188" s="4"/>
      <c r="J188" s="4"/>
      <c r="K188" s="6"/>
    </row>
    <row r="189" spans="9:11" x14ac:dyDescent="0.25">
      <c r="I189" s="4"/>
      <c r="J189" s="4"/>
      <c r="K189" s="6"/>
    </row>
    <row r="190" spans="9:11" x14ac:dyDescent="0.25">
      <c r="I190" s="4"/>
      <c r="J190" s="4"/>
      <c r="K190" s="6"/>
    </row>
    <row r="191" spans="9:11" x14ac:dyDescent="0.25">
      <c r="I191" s="4"/>
      <c r="J191" s="4"/>
      <c r="K191" s="6"/>
    </row>
    <row r="192" spans="9:11" x14ac:dyDescent="0.25">
      <c r="I192" s="4"/>
      <c r="J192" s="4"/>
      <c r="K192" s="6"/>
    </row>
    <row r="193" spans="9:11" x14ac:dyDescent="0.25">
      <c r="I193" s="4"/>
      <c r="J193" s="4"/>
      <c r="K193" s="6"/>
    </row>
    <row r="194" spans="9:11" x14ac:dyDescent="0.25">
      <c r="I194" s="4"/>
      <c r="J194" s="4"/>
      <c r="K194" s="6"/>
    </row>
    <row r="195" spans="9:11" x14ac:dyDescent="0.25">
      <c r="I195" s="4"/>
      <c r="J195" s="4"/>
      <c r="K195" s="6"/>
    </row>
    <row r="196" spans="9:11" x14ac:dyDescent="0.25">
      <c r="I196" s="4"/>
      <c r="J196" s="4"/>
      <c r="K196" s="6"/>
    </row>
    <row r="197" spans="9:11" x14ac:dyDescent="0.25">
      <c r="I197" s="4"/>
      <c r="J197" s="4"/>
      <c r="K197" s="6"/>
    </row>
    <row r="198" spans="9:11" x14ac:dyDescent="0.25">
      <c r="I198" s="4"/>
      <c r="J198" s="4"/>
      <c r="K198" s="6"/>
    </row>
    <row r="199" spans="9:11" x14ac:dyDescent="0.25">
      <c r="I199" s="4"/>
      <c r="J199" s="4"/>
      <c r="K199" s="6"/>
    </row>
    <row r="200" spans="9:11" x14ac:dyDescent="0.25">
      <c r="I200" s="4"/>
      <c r="J200" s="4"/>
      <c r="K200" s="6"/>
    </row>
    <row r="201" spans="9:11" x14ac:dyDescent="0.25">
      <c r="I201" s="4"/>
      <c r="J201" s="4"/>
      <c r="K201" s="6"/>
    </row>
    <row r="202" spans="9:11" x14ac:dyDescent="0.25">
      <c r="I202" s="4"/>
      <c r="J202" s="4"/>
      <c r="K202" s="6"/>
    </row>
    <row r="203" spans="9:11" x14ac:dyDescent="0.25">
      <c r="I203" s="4"/>
      <c r="J203" s="4"/>
      <c r="K203" s="6"/>
    </row>
    <row r="204" spans="9:11" x14ac:dyDescent="0.25">
      <c r="I204" s="4"/>
      <c r="J204" s="4"/>
      <c r="K204" s="6"/>
    </row>
    <row r="205" spans="9:11" x14ac:dyDescent="0.25">
      <c r="I205" s="4"/>
      <c r="J205" s="4"/>
      <c r="K205" s="6"/>
    </row>
    <row r="206" spans="9:11" x14ac:dyDescent="0.25">
      <c r="I206" s="4"/>
      <c r="J206" s="4"/>
      <c r="K206" s="6"/>
    </row>
  </sheetData>
  <sheetProtection algorithmName="SHA-512" hashValue="WCU0X6SWNBcoOgqvG+c5h7AC8KBkvJ8p2w3og8DvXXVhWnQu+KFe/NYo9oswYYIFkjfIBkaGnvhBeG9ePatFmw==" saltValue="x3ncRhmVbVCCHoidQ6/o3w==" spinCount="100000" sheet="1" objects="1" scenarios="1"/>
  <protectedRanges>
    <protectedRange sqref="G23:G26" name="Range15"/>
    <protectedRange sqref="F9:G9 G12:G15 G18" name="Range14"/>
    <protectedRange sqref="G31:G32" name="Range16"/>
    <protectedRange password="C61E" sqref="F12:F18" name="Range4_1"/>
    <protectedRange sqref="F12:F18" name="Range14_1"/>
    <protectedRange password="C61E" sqref="F23:F26" name="Range4_2"/>
    <protectedRange sqref="F23:F26" name="Range15_1"/>
    <protectedRange password="C61E" sqref="F31:F32" name="Range4_3"/>
    <protectedRange sqref="F31:F32" name="Range16_1"/>
    <protectedRange password="C61E" sqref="F41:F49" name="Range4_4"/>
    <protectedRange password="C61E" sqref="F55:F66" name="Range4_5"/>
  </protectedRanges>
  <phoneticPr fontId="5" type="noConversion"/>
  <pageMargins left="0.7" right="0.7" top="0.75" bottom="0.75" header="0.3" footer="0.3"/>
  <pageSetup scale="72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81"/>
  <sheetViews>
    <sheetView topLeftCell="A58" zoomScaleNormal="100" workbookViewId="0">
      <selection activeCell="E38" sqref="E38"/>
    </sheetView>
  </sheetViews>
  <sheetFormatPr defaultColWidth="8.44140625" defaultRowHeight="13.2" x14ac:dyDescent="0.25"/>
  <cols>
    <col min="1" max="1" width="6.44140625" style="2" customWidth="1"/>
    <col min="2" max="2" width="3.5546875" style="2" customWidth="1"/>
    <col min="3" max="3" width="2.44140625" style="2" customWidth="1"/>
    <col min="4" max="4" width="48.88671875" style="2" customWidth="1"/>
    <col min="5" max="5" width="20.6640625" style="2" customWidth="1"/>
    <col min="6" max="6" width="3.5546875" style="2" customWidth="1"/>
    <col min="7" max="7" width="3.109375" style="2" customWidth="1"/>
    <col min="8" max="8" width="8.44140625" style="7"/>
    <col min="9" max="16384" width="8.44140625" style="2"/>
  </cols>
  <sheetData>
    <row r="1" spans="1:7" ht="13.8" x14ac:dyDescent="0.25">
      <c r="A1" s="1"/>
      <c r="B1" s="11" t="s">
        <v>158</v>
      </c>
      <c r="C1" s="9"/>
      <c r="D1" s="9"/>
      <c r="E1" s="9"/>
      <c r="F1" s="1"/>
      <c r="G1" s="1"/>
    </row>
    <row r="2" spans="1:7" ht="13.8" x14ac:dyDescent="0.25">
      <c r="A2" s="1"/>
      <c r="B2" s="11" t="s">
        <v>199</v>
      </c>
      <c r="C2" s="9"/>
      <c r="D2" s="9"/>
      <c r="E2" s="9"/>
      <c r="F2" s="1"/>
      <c r="G2" s="1"/>
    </row>
    <row r="3" spans="1:7" ht="13.8" x14ac:dyDescent="0.25">
      <c r="A3" s="1"/>
      <c r="B3" s="11" t="str">
        <f>UFS_1!A3</f>
        <v>Fiscal Year 2020</v>
      </c>
      <c r="C3" s="9"/>
      <c r="D3" s="9"/>
      <c r="E3" s="9"/>
      <c r="F3" s="1"/>
      <c r="G3" s="1"/>
    </row>
    <row r="4" spans="1:7" ht="13.8" x14ac:dyDescent="0.25">
      <c r="A4" s="1"/>
      <c r="B4" s="11" t="str">
        <f>UFS_1!A4</f>
        <v>District No: 516</v>
      </c>
      <c r="C4" s="12"/>
      <c r="D4" s="9"/>
      <c r="E4" s="9"/>
      <c r="F4" s="1"/>
      <c r="G4" s="1"/>
    </row>
    <row r="5" spans="1:7" ht="13.8" x14ac:dyDescent="0.25">
      <c r="A5" s="1"/>
      <c r="B5" s="11" t="str">
        <f>UFS_1!A5</f>
        <v>Name: Waubonsee Community College</v>
      </c>
      <c r="C5" s="12"/>
      <c r="D5" s="9"/>
      <c r="F5" s="1"/>
      <c r="G5" s="1"/>
    </row>
    <row r="6" spans="1:7" ht="13.8" x14ac:dyDescent="0.25">
      <c r="A6" s="1"/>
      <c r="B6" s="9"/>
      <c r="C6" s="9"/>
      <c r="D6" s="9"/>
      <c r="E6" s="13" t="s">
        <v>223</v>
      </c>
      <c r="F6" s="1"/>
      <c r="G6" s="1"/>
    </row>
    <row r="7" spans="1:7" ht="13.8" x14ac:dyDescent="0.25">
      <c r="A7" s="1"/>
      <c r="B7" s="9"/>
      <c r="C7" s="9"/>
      <c r="D7" s="9"/>
      <c r="E7" s="21" t="s">
        <v>92</v>
      </c>
      <c r="F7" s="1"/>
      <c r="G7" s="1"/>
    </row>
    <row r="8" spans="1:7" ht="13.8" x14ac:dyDescent="0.25">
      <c r="A8" s="1"/>
      <c r="B8" s="8" t="s">
        <v>26</v>
      </c>
      <c r="C8" s="8"/>
      <c r="D8" s="15"/>
      <c r="F8" s="3"/>
      <c r="G8" s="1"/>
    </row>
    <row r="9" spans="1:7" ht="13.8" x14ac:dyDescent="0.25">
      <c r="A9" s="1"/>
      <c r="B9" s="9"/>
      <c r="C9" s="9"/>
      <c r="D9" s="9"/>
      <c r="E9" s="9"/>
      <c r="F9" s="1"/>
      <c r="G9" s="1"/>
    </row>
    <row r="10" spans="1:7" ht="13.8" x14ac:dyDescent="0.25">
      <c r="A10" s="1"/>
      <c r="C10" s="9" t="s">
        <v>159</v>
      </c>
      <c r="D10" s="9"/>
      <c r="E10" s="71">
        <v>22519073</v>
      </c>
      <c r="F10" s="1"/>
      <c r="G10" s="1"/>
    </row>
    <row r="11" spans="1:7" ht="13.8" x14ac:dyDescent="0.25">
      <c r="A11" s="1"/>
      <c r="C11" s="9" t="s">
        <v>65</v>
      </c>
      <c r="D11" s="9"/>
      <c r="E11" s="71">
        <v>13317598</v>
      </c>
      <c r="F11" s="1"/>
      <c r="G11" s="1"/>
    </row>
    <row r="12" spans="1:7" ht="13.8" x14ac:dyDescent="0.25">
      <c r="A12" s="1"/>
      <c r="B12" s="16" t="s">
        <v>208</v>
      </c>
      <c r="C12" s="47"/>
      <c r="D12" s="16"/>
      <c r="E12" s="16">
        <f>SUM(E10:E11)</f>
        <v>35836671</v>
      </c>
      <c r="F12" s="1"/>
      <c r="G12" s="1"/>
    </row>
    <row r="13" spans="1:7" ht="13.8" x14ac:dyDescent="0.25">
      <c r="A13" s="1"/>
      <c r="B13" s="9"/>
      <c r="C13" s="9"/>
      <c r="D13" s="9"/>
      <c r="E13" s="9"/>
      <c r="F13" s="1"/>
      <c r="G13" s="1"/>
    </row>
    <row r="14" spans="1:7" ht="13.8" x14ac:dyDescent="0.25">
      <c r="A14" s="1"/>
      <c r="B14" s="8" t="s">
        <v>27</v>
      </c>
      <c r="C14" s="8"/>
      <c r="D14" s="8"/>
      <c r="E14" s="8"/>
      <c r="F14" s="1"/>
      <c r="G14" s="1"/>
    </row>
    <row r="15" spans="1:7" ht="13.8" x14ac:dyDescent="0.25">
      <c r="A15" s="1"/>
      <c r="B15" s="9"/>
      <c r="C15" s="9"/>
      <c r="D15" s="9"/>
      <c r="E15" s="9"/>
      <c r="F15" s="1"/>
      <c r="G15" s="1"/>
    </row>
    <row r="16" spans="1:7" ht="13.8" x14ac:dyDescent="0.25">
      <c r="A16" s="1"/>
      <c r="B16" s="9"/>
      <c r="C16" s="9" t="s">
        <v>160</v>
      </c>
      <c r="D16" s="9"/>
      <c r="E16" s="71">
        <v>1906391</v>
      </c>
      <c r="F16" s="1"/>
      <c r="G16" s="1"/>
    </row>
    <row r="17" spans="1:7" ht="13.8" x14ac:dyDescent="0.25">
      <c r="A17" s="1"/>
      <c r="B17" s="9"/>
      <c r="C17" s="9" t="s">
        <v>161</v>
      </c>
      <c r="D17" s="9"/>
      <c r="E17" s="71">
        <v>904264</v>
      </c>
      <c r="F17" s="1"/>
      <c r="G17" s="1"/>
    </row>
    <row r="18" spans="1:7" ht="13.8" x14ac:dyDescent="0.25">
      <c r="A18" s="1"/>
      <c r="B18" s="9"/>
      <c r="C18" s="9" t="s">
        <v>162</v>
      </c>
      <c r="D18" s="9"/>
      <c r="E18" s="71">
        <v>235841</v>
      </c>
      <c r="F18" s="1"/>
      <c r="G18" s="1"/>
    </row>
    <row r="19" spans="1:7" ht="13.8" x14ac:dyDescent="0.25">
      <c r="A19" s="1"/>
      <c r="B19" s="9"/>
      <c r="C19" s="9" t="s">
        <v>163</v>
      </c>
      <c r="D19" s="9"/>
      <c r="E19" s="71">
        <v>3840606</v>
      </c>
      <c r="F19" s="1"/>
      <c r="G19" s="1"/>
    </row>
    <row r="20" spans="1:7" ht="13.8" x14ac:dyDescent="0.25">
      <c r="A20" s="1"/>
      <c r="B20" s="9"/>
      <c r="C20" s="9" t="s">
        <v>164</v>
      </c>
      <c r="D20" s="9"/>
      <c r="E20" s="71">
        <v>378020</v>
      </c>
      <c r="F20" s="1"/>
      <c r="G20" s="1"/>
    </row>
    <row r="21" spans="1:7" ht="13.8" x14ac:dyDescent="0.25">
      <c r="A21" s="1"/>
      <c r="B21" s="9"/>
      <c r="C21" s="8" t="s">
        <v>65</v>
      </c>
      <c r="D21" s="8"/>
      <c r="E21" s="71">
        <v>1609366</v>
      </c>
      <c r="F21" s="1"/>
      <c r="G21" s="1"/>
    </row>
    <row r="22" spans="1:7" ht="13.8" x14ac:dyDescent="0.25">
      <c r="A22" s="1"/>
      <c r="B22" s="16" t="s">
        <v>209</v>
      </c>
      <c r="C22" s="47"/>
      <c r="D22" s="16"/>
      <c r="E22" s="16">
        <f>SUM(E16:E21)</f>
        <v>8874488</v>
      </c>
      <c r="F22" s="1"/>
      <c r="G22" s="1"/>
    </row>
    <row r="23" spans="1:7" ht="13.8" x14ac:dyDescent="0.25">
      <c r="A23" s="1"/>
      <c r="B23" s="9"/>
      <c r="C23" s="9"/>
      <c r="D23" s="9"/>
      <c r="E23" s="9"/>
      <c r="F23" s="1"/>
      <c r="G23" s="1"/>
    </row>
    <row r="24" spans="1:7" ht="13.8" x14ac:dyDescent="0.25">
      <c r="A24" s="1"/>
      <c r="B24" s="8" t="s">
        <v>216</v>
      </c>
      <c r="C24" s="8"/>
      <c r="D24" s="8"/>
      <c r="E24" s="8"/>
      <c r="F24" s="1"/>
      <c r="G24" s="1"/>
    </row>
    <row r="25" spans="1:7" ht="13.8" x14ac:dyDescent="0.25">
      <c r="A25" s="1"/>
      <c r="B25" s="9"/>
      <c r="C25" s="9"/>
      <c r="D25" s="9"/>
      <c r="E25" s="9"/>
      <c r="F25" s="1"/>
      <c r="G25" s="1"/>
    </row>
    <row r="26" spans="1:7" ht="13.8" x14ac:dyDescent="0.25">
      <c r="A26" s="1"/>
      <c r="B26" s="9"/>
      <c r="C26" s="9" t="s">
        <v>165</v>
      </c>
      <c r="D26" s="9"/>
      <c r="E26" s="71">
        <v>1798870</v>
      </c>
      <c r="F26" s="1"/>
      <c r="G26" s="1"/>
    </row>
    <row r="27" spans="1:7" ht="13.8" x14ac:dyDescent="0.25">
      <c r="A27" s="1"/>
      <c r="B27" s="9"/>
      <c r="C27" s="9" t="s">
        <v>166</v>
      </c>
      <c r="D27" s="9"/>
      <c r="E27" s="71">
        <v>3990015</v>
      </c>
      <c r="F27" s="1"/>
      <c r="G27" s="1"/>
    </row>
    <row r="28" spans="1:7" ht="13.8" x14ac:dyDescent="0.25">
      <c r="A28" s="1"/>
      <c r="B28" s="9"/>
      <c r="C28" s="9" t="s">
        <v>167</v>
      </c>
      <c r="D28" s="9"/>
      <c r="E28" s="71">
        <v>994875</v>
      </c>
      <c r="F28" s="1"/>
      <c r="G28" s="1"/>
    </row>
    <row r="29" spans="1:7" ht="13.8" x14ac:dyDescent="0.25">
      <c r="A29" s="1"/>
      <c r="B29" s="9"/>
      <c r="C29" s="9" t="s">
        <v>65</v>
      </c>
      <c r="D29" s="9"/>
      <c r="E29" s="71">
        <v>8548614</v>
      </c>
      <c r="F29" s="1"/>
      <c r="G29" s="1"/>
    </row>
    <row r="30" spans="1:7" ht="13.8" x14ac:dyDescent="0.25">
      <c r="A30" s="1"/>
      <c r="B30" s="16" t="s">
        <v>210</v>
      </c>
      <c r="C30" s="47"/>
      <c r="D30" s="16"/>
      <c r="E30" s="16">
        <f>SUM(E26:E29)</f>
        <v>15332374</v>
      </c>
      <c r="F30" s="1"/>
      <c r="G30" s="1"/>
    </row>
    <row r="31" spans="1:7" ht="13.8" x14ac:dyDescent="0.25">
      <c r="A31" s="1"/>
      <c r="B31" s="9"/>
      <c r="C31" s="9"/>
      <c r="D31" s="9"/>
      <c r="E31" s="9"/>
      <c r="F31" s="1"/>
      <c r="G31" s="1"/>
    </row>
    <row r="32" spans="1:7" ht="13.8" x14ac:dyDescent="0.25">
      <c r="A32" s="1"/>
      <c r="B32" s="8" t="s">
        <v>217</v>
      </c>
      <c r="C32" s="8"/>
      <c r="D32" s="8"/>
      <c r="E32" s="8"/>
      <c r="F32" s="1"/>
      <c r="G32" s="1"/>
    </row>
    <row r="33" spans="1:7" ht="13.8" x14ac:dyDescent="0.25">
      <c r="A33" s="1"/>
      <c r="B33" s="9"/>
      <c r="C33" s="9"/>
      <c r="D33" s="9"/>
      <c r="E33" s="9"/>
      <c r="F33" s="1"/>
      <c r="G33" s="1"/>
    </row>
    <row r="34" spans="1:7" ht="13.8" x14ac:dyDescent="0.25">
      <c r="A34" s="1"/>
      <c r="B34" s="9"/>
      <c r="C34" s="9" t="s">
        <v>168</v>
      </c>
      <c r="D34" s="9"/>
      <c r="E34" s="71">
        <v>1019187</v>
      </c>
      <c r="F34" s="1"/>
      <c r="G34" s="1"/>
    </row>
    <row r="35" spans="1:7" ht="13.8" x14ac:dyDescent="0.25">
      <c r="A35" s="1"/>
      <c r="B35" s="9"/>
      <c r="C35" s="9" t="s">
        <v>169</v>
      </c>
      <c r="D35" s="9"/>
      <c r="E35" s="71">
        <v>1215951</v>
      </c>
      <c r="F35" s="1"/>
      <c r="G35" s="1"/>
    </row>
    <row r="36" spans="1:7" ht="13.8" x14ac:dyDescent="0.25">
      <c r="A36" s="1"/>
      <c r="B36" s="9"/>
      <c r="C36" s="9" t="s">
        <v>170</v>
      </c>
      <c r="D36" s="9"/>
      <c r="E36" s="71">
        <v>109615</v>
      </c>
      <c r="F36" s="1"/>
      <c r="G36" s="1"/>
    </row>
    <row r="37" spans="1:7" ht="13.8" x14ac:dyDescent="0.25">
      <c r="A37" s="1"/>
      <c r="B37" s="9"/>
      <c r="C37" s="9" t="s">
        <v>65</v>
      </c>
      <c r="D37" s="9"/>
      <c r="E37" s="71">
        <v>716945</v>
      </c>
      <c r="F37" s="1"/>
      <c r="G37" s="1"/>
    </row>
    <row r="38" spans="1:7" ht="13.8" x14ac:dyDescent="0.25">
      <c r="A38" s="1"/>
      <c r="B38" s="16" t="s">
        <v>211</v>
      </c>
      <c r="C38" s="47"/>
      <c r="D38" s="16"/>
      <c r="E38" s="16">
        <f>SUM(E34:E37)</f>
        <v>3061698</v>
      </c>
      <c r="F38" s="1"/>
      <c r="G38" s="1"/>
    </row>
    <row r="39" spans="1:7" ht="13.8" x14ac:dyDescent="0.25">
      <c r="A39" s="1"/>
      <c r="B39" s="9"/>
      <c r="C39" s="9"/>
      <c r="D39" s="9"/>
      <c r="E39" s="9"/>
      <c r="F39" s="1"/>
      <c r="G39" s="1"/>
    </row>
    <row r="40" spans="1:7" ht="13.8" x14ac:dyDescent="0.25">
      <c r="A40" s="1"/>
      <c r="B40" s="16" t="s">
        <v>212</v>
      </c>
      <c r="C40" s="16"/>
      <c r="D40" s="16"/>
      <c r="E40" s="72">
        <v>0</v>
      </c>
      <c r="F40" s="1"/>
      <c r="G40" s="1"/>
    </row>
    <row r="41" spans="1:7" ht="13.8" x14ac:dyDescent="0.25">
      <c r="A41" s="1"/>
      <c r="B41" s="8"/>
      <c r="C41" s="8"/>
      <c r="D41" s="8"/>
      <c r="E41" s="8"/>
      <c r="F41" s="1"/>
      <c r="G41" s="1"/>
    </row>
    <row r="42" spans="1:7" ht="13.8" x14ac:dyDescent="0.25">
      <c r="A42" s="1"/>
      <c r="B42" s="16" t="s">
        <v>213</v>
      </c>
      <c r="C42" s="16"/>
      <c r="D42" s="16"/>
      <c r="E42" s="71">
        <v>6014965</v>
      </c>
      <c r="F42" s="1"/>
      <c r="G42" s="1"/>
    </row>
    <row r="43" spans="1:7" ht="13.8" x14ac:dyDescent="0.25">
      <c r="A43" s="1"/>
      <c r="B43" s="9"/>
      <c r="C43" s="9"/>
      <c r="D43" s="9"/>
      <c r="E43" s="9"/>
      <c r="F43" s="1"/>
      <c r="G43" s="1"/>
    </row>
    <row r="44" spans="1:7" ht="13.8" x14ac:dyDescent="0.25">
      <c r="A44" s="1"/>
      <c r="B44" s="8" t="s">
        <v>32</v>
      </c>
      <c r="C44" s="8"/>
      <c r="D44" s="8"/>
      <c r="E44" s="8"/>
      <c r="F44" s="1"/>
      <c r="G44" s="1"/>
    </row>
    <row r="45" spans="1:7" ht="13.8" x14ac:dyDescent="0.25">
      <c r="A45" s="1"/>
      <c r="B45" s="8"/>
      <c r="C45" s="8"/>
      <c r="D45" s="8"/>
      <c r="E45" s="8"/>
      <c r="F45" s="1"/>
      <c r="G45" s="1"/>
    </row>
    <row r="46" spans="1:7" ht="13.8" x14ac:dyDescent="0.25">
      <c r="A46" s="1"/>
      <c r="B46" s="9"/>
      <c r="C46" s="9" t="s">
        <v>4</v>
      </c>
      <c r="D46" s="9"/>
      <c r="E46" s="71">
        <v>1359106</v>
      </c>
      <c r="F46" s="1"/>
      <c r="G46" s="1"/>
    </row>
    <row r="47" spans="1:7" ht="13.8" x14ac:dyDescent="0.25">
      <c r="A47" s="1"/>
      <c r="B47" s="9"/>
      <c r="C47" s="9" t="s">
        <v>171</v>
      </c>
      <c r="D47" s="9"/>
      <c r="E47" s="71">
        <v>1044559</v>
      </c>
      <c r="F47" s="1"/>
      <c r="G47" s="1"/>
    </row>
    <row r="48" spans="1:7" ht="13.8" x14ac:dyDescent="0.25">
      <c r="A48" s="1"/>
      <c r="B48" s="9"/>
      <c r="C48" s="9" t="s">
        <v>172</v>
      </c>
      <c r="D48" s="9"/>
      <c r="E48" s="71">
        <v>1044559</v>
      </c>
      <c r="F48" s="1"/>
      <c r="G48" s="1"/>
    </row>
    <row r="49" spans="1:7" ht="13.8" x14ac:dyDescent="0.25">
      <c r="A49" s="1"/>
      <c r="B49" s="9"/>
      <c r="C49" s="9" t="s">
        <v>173</v>
      </c>
      <c r="D49" s="9"/>
      <c r="E49" s="71">
        <v>1424376</v>
      </c>
      <c r="F49" s="1"/>
      <c r="G49" s="1"/>
    </row>
    <row r="50" spans="1:7" ht="13.8" x14ac:dyDescent="0.25">
      <c r="A50" s="1"/>
      <c r="B50" s="9"/>
      <c r="C50" s="9" t="s">
        <v>174</v>
      </c>
      <c r="D50" s="9"/>
      <c r="E50" s="71">
        <v>75384</v>
      </c>
      <c r="F50" s="1"/>
      <c r="G50" s="1"/>
    </row>
    <row r="51" spans="1:7" ht="13.8" x14ac:dyDescent="0.25">
      <c r="A51" s="1"/>
      <c r="B51" s="9"/>
      <c r="C51" s="9" t="s">
        <v>137</v>
      </c>
      <c r="D51" s="9"/>
      <c r="E51" s="71">
        <v>1473612</v>
      </c>
      <c r="F51" s="1"/>
      <c r="G51" s="1"/>
    </row>
    <row r="52" spans="1:7" ht="13.8" x14ac:dyDescent="0.25">
      <c r="A52" s="1"/>
      <c r="B52" s="9"/>
      <c r="C52" s="9" t="s">
        <v>175</v>
      </c>
      <c r="D52" s="9"/>
      <c r="E52" s="71">
        <v>385300</v>
      </c>
      <c r="F52" s="1"/>
      <c r="G52" s="1"/>
    </row>
    <row r="53" spans="1:7" ht="13.8" x14ac:dyDescent="0.25">
      <c r="A53" s="1"/>
      <c r="B53" s="9"/>
      <c r="C53" s="9" t="s">
        <v>65</v>
      </c>
      <c r="D53" s="9"/>
      <c r="E53" s="71">
        <v>2442384</v>
      </c>
      <c r="F53" s="1"/>
      <c r="G53" s="1"/>
    </row>
    <row r="54" spans="1:7" ht="13.8" x14ac:dyDescent="0.25">
      <c r="A54" s="1"/>
      <c r="B54" s="16" t="s">
        <v>215</v>
      </c>
      <c r="C54" s="47"/>
      <c r="D54" s="16"/>
      <c r="E54" s="16">
        <f>SUM(E46:E53)</f>
        <v>9249280</v>
      </c>
      <c r="F54" s="1"/>
      <c r="G54" s="1"/>
    </row>
    <row r="55" spans="1:7" ht="13.8" x14ac:dyDescent="0.25">
      <c r="A55" s="1"/>
      <c r="B55" s="9"/>
      <c r="C55" s="9"/>
      <c r="D55" s="9"/>
      <c r="E55" s="9"/>
      <c r="F55" s="1"/>
      <c r="G55" s="1"/>
    </row>
    <row r="56" spans="1:7" ht="13.8" x14ac:dyDescent="0.25">
      <c r="A56" s="1"/>
      <c r="B56" s="8" t="s">
        <v>33</v>
      </c>
      <c r="C56" s="8"/>
      <c r="D56" s="8"/>
      <c r="E56" s="8"/>
      <c r="F56" s="1"/>
      <c r="G56" s="1"/>
    </row>
    <row r="57" spans="1:7" ht="13.8" x14ac:dyDescent="0.25">
      <c r="A57" s="1"/>
      <c r="B57" s="9"/>
      <c r="C57" s="9"/>
      <c r="D57" s="9"/>
      <c r="E57" s="12"/>
      <c r="F57" s="1"/>
      <c r="G57" s="1"/>
    </row>
    <row r="58" spans="1:7" ht="13.8" x14ac:dyDescent="0.25">
      <c r="A58" s="1"/>
      <c r="B58" s="9"/>
      <c r="C58" s="9" t="s">
        <v>176</v>
      </c>
      <c r="D58" s="9"/>
      <c r="E58" s="71">
        <v>1906559</v>
      </c>
      <c r="F58" s="1"/>
      <c r="G58" s="1"/>
    </row>
    <row r="59" spans="1:7" ht="13.8" x14ac:dyDescent="0.25">
      <c r="A59" s="1"/>
      <c r="B59" s="9"/>
      <c r="C59" s="9" t="s">
        <v>177</v>
      </c>
      <c r="D59" s="9"/>
      <c r="E59" s="71">
        <v>1981671</v>
      </c>
      <c r="F59" s="1"/>
      <c r="G59" s="1"/>
    </row>
    <row r="60" spans="1:7" ht="13.8" x14ac:dyDescent="0.25">
      <c r="A60" s="1"/>
      <c r="B60" s="9"/>
      <c r="C60" s="9" t="s">
        <v>178</v>
      </c>
      <c r="D60" s="9"/>
      <c r="E60" s="71">
        <v>2881814</v>
      </c>
      <c r="F60" s="1"/>
      <c r="G60" s="1"/>
    </row>
    <row r="61" spans="1:7" ht="13.8" x14ac:dyDescent="0.25">
      <c r="A61" s="1"/>
      <c r="B61" s="9"/>
      <c r="C61" s="9" t="s">
        <v>179</v>
      </c>
      <c r="D61" s="9"/>
      <c r="E61" s="71">
        <v>1790756</v>
      </c>
      <c r="F61" s="1"/>
      <c r="G61" s="1"/>
    </row>
    <row r="62" spans="1:7" ht="13.8" x14ac:dyDescent="0.25">
      <c r="A62" s="1"/>
      <c r="B62" s="9"/>
      <c r="C62" s="9" t="s">
        <v>180</v>
      </c>
      <c r="D62" s="9"/>
      <c r="E62" s="71">
        <v>45338</v>
      </c>
      <c r="F62" s="1"/>
      <c r="G62" s="1"/>
    </row>
    <row r="63" spans="1:7" ht="13.8" x14ac:dyDescent="0.25">
      <c r="A63" s="1"/>
      <c r="B63" s="9"/>
      <c r="C63" s="9" t="s">
        <v>218</v>
      </c>
      <c r="D63" s="9"/>
      <c r="E63" s="71">
        <v>1494493</v>
      </c>
      <c r="F63" s="1"/>
      <c r="G63" s="1"/>
    </row>
    <row r="64" spans="1:7" ht="13.8" x14ac:dyDescent="0.25">
      <c r="A64" s="1"/>
      <c r="B64" s="9"/>
      <c r="C64" s="9" t="s">
        <v>181</v>
      </c>
      <c r="D64" s="9"/>
      <c r="E64" s="71">
        <v>596777</v>
      </c>
      <c r="F64" s="1"/>
      <c r="G64" s="1"/>
    </row>
    <row r="65" spans="1:7" ht="13.8" x14ac:dyDescent="0.25">
      <c r="A65" s="1"/>
      <c r="B65" s="9"/>
      <c r="C65" s="9" t="s">
        <v>182</v>
      </c>
      <c r="D65" s="9"/>
      <c r="E65" s="71">
        <v>3686933</v>
      </c>
      <c r="F65" s="1"/>
      <c r="G65" s="1"/>
    </row>
    <row r="66" spans="1:7" ht="13.8" x14ac:dyDescent="0.25">
      <c r="A66" s="1"/>
      <c r="B66" s="9"/>
      <c r="C66" s="9" t="s">
        <v>65</v>
      </c>
      <c r="D66" s="9"/>
      <c r="E66" s="71">
        <v>5613928</v>
      </c>
      <c r="F66" s="1"/>
      <c r="G66" s="1"/>
    </row>
    <row r="67" spans="1:7" ht="13.8" x14ac:dyDescent="0.25">
      <c r="A67" s="1"/>
      <c r="B67" s="16" t="s">
        <v>214</v>
      </c>
      <c r="C67" s="16"/>
      <c r="D67" s="16"/>
      <c r="E67" s="16">
        <f>SUM(E58:E66)</f>
        <v>19998269</v>
      </c>
      <c r="F67" s="1"/>
      <c r="G67" s="1"/>
    </row>
    <row r="68" spans="1:7" ht="13.8" x14ac:dyDescent="0.25">
      <c r="A68" s="1"/>
      <c r="B68" s="9"/>
      <c r="C68" s="9"/>
      <c r="D68" s="9"/>
      <c r="E68" s="9"/>
      <c r="F68" s="1"/>
      <c r="G68" s="1"/>
    </row>
    <row r="69" spans="1:7" ht="13.8" x14ac:dyDescent="0.25">
      <c r="A69" s="1"/>
      <c r="B69" s="16" t="s">
        <v>183</v>
      </c>
      <c r="C69" s="16"/>
      <c r="D69" s="16"/>
      <c r="E69" s="71">
        <v>8902254</v>
      </c>
      <c r="F69" s="1"/>
      <c r="G69" s="1"/>
    </row>
    <row r="70" spans="1:7" ht="13.8" x14ac:dyDescent="0.25">
      <c r="A70" s="1"/>
      <c r="B70" s="9"/>
      <c r="C70" s="9"/>
      <c r="D70" s="9"/>
      <c r="E70" s="9"/>
      <c r="F70" s="1"/>
      <c r="G70" s="1"/>
    </row>
    <row r="71" spans="1:7" ht="14.4" thickBot="1" x14ac:dyDescent="0.3">
      <c r="A71" s="1"/>
      <c r="B71" s="17" t="s">
        <v>184</v>
      </c>
      <c r="C71" s="17"/>
      <c r="D71" s="17"/>
      <c r="E71" s="17">
        <f>E12+E22+E30+E38+E40+E42+E54+E67+E69</f>
        <v>107269999</v>
      </c>
      <c r="F71" s="1"/>
      <c r="G71" s="1"/>
    </row>
    <row r="72" spans="1:7" ht="14.4" thickTop="1" x14ac:dyDescent="0.25">
      <c r="A72" s="1"/>
      <c r="B72" s="9"/>
      <c r="C72" s="9"/>
      <c r="D72" s="9"/>
      <c r="E72" s="9"/>
      <c r="F72" s="1"/>
      <c r="G72" s="1"/>
    </row>
    <row r="73" spans="1:7" ht="14.25" customHeight="1" x14ac:dyDescent="0.25">
      <c r="A73" s="1"/>
      <c r="B73" s="9" t="s">
        <v>220</v>
      </c>
      <c r="C73" s="9"/>
      <c r="D73" s="9"/>
      <c r="E73" s="9"/>
      <c r="F73" s="1"/>
    </row>
    <row r="74" spans="1:7" ht="14.25" customHeight="1" x14ac:dyDescent="0.25">
      <c r="A74" s="1"/>
      <c r="B74" s="9" t="s">
        <v>221</v>
      </c>
      <c r="C74" s="9"/>
      <c r="D74" s="9"/>
      <c r="E74" s="9"/>
      <c r="F74" s="1"/>
    </row>
    <row r="75" spans="1:7" ht="14.25" customHeight="1" x14ac:dyDescent="0.25">
      <c r="A75" s="1"/>
      <c r="B75" s="9" t="s">
        <v>219</v>
      </c>
      <c r="C75" s="9"/>
      <c r="D75" s="9"/>
      <c r="E75" s="9"/>
      <c r="F75" s="1"/>
    </row>
    <row r="76" spans="1:7" ht="14.25" customHeight="1" x14ac:dyDescent="0.25">
      <c r="A76" s="1"/>
      <c r="B76" s="9"/>
      <c r="C76" s="9"/>
      <c r="D76" s="9"/>
      <c r="E76" s="9"/>
      <c r="F76" s="1"/>
      <c r="G76" s="1"/>
    </row>
    <row r="77" spans="1:7" ht="14.25" customHeight="1" x14ac:dyDescent="0.25">
      <c r="B77" s="10"/>
      <c r="C77" s="10"/>
      <c r="D77" s="10"/>
      <c r="E77" s="10"/>
    </row>
    <row r="78" spans="1:7" ht="14.25" customHeight="1" x14ac:dyDescent="0.25">
      <c r="B78" s="10"/>
      <c r="C78" s="10"/>
      <c r="D78" s="10"/>
      <c r="E78" s="10"/>
    </row>
    <row r="79" spans="1:7" ht="13.8" x14ac:dyDescent="0.25">
      <c r="B79" s="10"/>
      <c r="C79" s="10"/>
      <c r="D79" s="10"/>
      <c r="E79" s="10"/>
    </row>
    <row r="80" spans="1:7" ht="13.8" x14ac:dyDescent="0.25">
      <c r="B80" s="10"/>
      <c r="C80" s="10"/>
      <c r="D80" s="10"/>
      <c r="E80" s="10"/>
    </row>
    <row r="81" spans="2:5" ht="13.8" x14ac:dyDescent="0.25">
      <c r="B81" s="10"/>
      <c r="C81" s="10"/>
      <c r="D81" s="10"/>
      <c r="E81" s="10"/>
    </row>
  </sheetData>
  <sheetProtection algorithmName="SHA-512" hashValue="Z2Y298XpOisSACZXABt7IlWS3j1KAOTbZArwDLvNAZzb17vYZj9DklUpXPrd/FZwPon/em+7FpSPprvq1tSlFg==" saltValue="vAAvYcCMT0PEdAAiCar8rQ==" spinCount="100000" sheet="1"/>
  <protectedRanges>
    <protectedRange sqref="E40" name="Range10"/>
    <protectedRange password="C61E" sqref="E10:E11 E16:E21 E26:E29 E34:E37 E46:E53 E58:E66 E69" name="Range8"/>
    <protectedRange sqref="E69" name="Range23_1"/>
    <protectedRange sqref="E46:E53" name="Range21_1"/>
    <protectedRange sqref="E34:E37" name="Range19_1"/>
    <protectedRange sqref="E10:E11" name="Range17_1"/>
    <protectedRange sqref="E16:E21" name="Range18_1"/>
    <protectedRange sqref="E42" name="Range20_1"/>
    <protectedRange sqref="E58:E66" name="Range22_1"/>
    <protectedRange password="C61E" sqref="E40" name="Range9"/>
  </protectedRanges>
  <phoneticPr fontId="5" type="noConversion"/>
  <pageMargins left="0.7" right="0.7" top="0.75" bottom="0.75" header="0.3" footer="0.3"/>
  <pageSetup fitToHeight="0" orientation="portrait" r:id="rId1"/>
  <headerFooter alignWithMargins="0"/>
  <rowBreaks count="1" manualBreakCount="1">
    <brk id="43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3"/>
  <sheetViews>
    <sheetView zoomScaleNormal="100" workbookViewId="0">
      <selection activeCell="D34" sqref="D34"/>
    </sheetView>
  </sheetViews>
  <sheetFormatPr defaultColWidth="9.109375" defaultRowHeight="13.2" x14ac:dyDescent="0.25"/>
  <cols>
    <col min="1" max="1" width="9.109375" style="7"/>
    <col min="2" max="2" width="23" style="7" customWidth="1"/>
    <col min="3" max="3" width="9.109375" style="7"/>
    <col min="4" max="4" width="19.6640625" style="7" customWidth="1"/>
    <col min="5" max="7" width="9.109375" style="7"/>
    <col min="8" max="8" width="19.6640625" style="7" customWidth="1"/>
    <col min="9" max="11" width="9.109375" style="7"/>
    <col min="12" max="12" width="19.6640625" style="7" customWidth="1"/>
    <col min="13" max="13" width="9.109375" style="7"/>
    <col min="14" max="14" width="12.44140625" style="7" bestFit="1" customWidth="1"/>
    <col min="15" max="19" width="9.109375" style="7"/>
    <col min="20" max="20" width="13.88671875" style="7" bestFit="1" customWidth="1"/>
    <col min="21" max="16384" width="9.109375" style="7"/>
  </cols>
  <sheetData>
    <row r="1" spans="1:17" x14ac:dyDescent="0.25">
      <c r="A1" s="48" t="s">
        <v>52</v>
      </c>
      <c r="B1" s="49"/>
      <c r="C1" s="49"/>
      <c r="D1" s="49"/>
      <c r="E1" s="49"/>
      <c r="F1" s="50"/>
      <c r="G1" s="49"/>
      <c r="H1" s="49"/>
      <c r="I1" s="49"/>
      <c r="J1" s="49"/>
      <c r="K1" s="49"/>
      <c r="L1" s="49"/>
      <c r="M1" s="49"/>
      <c r="N1" s="49"/>
      <c r="O1" s="49"/>
      <c r="P1" s="49"/>
      <c r="Q1" s="51"/>
    </row>
    <row r="2" spans="1:17" x14ac:dyDescent="0.25">
      <c r="A2" s="52"/>
      <c r="B2" s="3"/>
      <c r="C2" s="3"/>
      <c r="D2" s="3"/>
      <c r="E2" s="3"/>
      <c r="F2" s="43"/>
      <c r="G2" s="3"/>
      <c r="H2" s="3"/>
      <c r="I2" s="3"/>
      <c r="J2" s="3"/>
      <c r="K2" s="3"/>
      <c r="L2" s="3"/>
      <c r="M2" s="3"/>
      <c r="N2" s="3"/>
      <c r="O2" s="3"/>
      <c r="P2" s="3"/>
      <c r="Q2" s="53"/>
    </row>
    <row r="3" spans="1:17" x14ac:dyDescent="0.25">
      <c r="A3" s="54" t="s">
        <v>53</v>
      </c>
      <c r="B3" s="49"/>
      <c r="C3" s="49"/>
      <c r="D3" s="55" t="s">
        <v>54</v>
      </c>
      <c r="E3" s="56"/>
      <c r="F3" s="56"/>
      <c r="G3" s="56"/>
      <c r="H3" s="55"/>
      <c r="I3" s="56"/>
      <c r="J3" s="56"/>
      <c r="K3" s="56"/>
      <c r="L3" s="56"/>
      <c r="M3" s="56"/>
      <c r="N3" s="56"/>
      <c r="O3" s="49"/>
      <c r="P3" s="49"/>
      <c r="Q3" s="51"/>
    </row>
    <row r="4" spans="1:17" x14ac:dyDescent="0.25">
      <c r="A4" s="52"/>
      <c r="B4" s="3"/>
      <c r="C4" s="3"/>
      <c r="D4" s="3" t="s">
        <v>9</v>
      </c>
      <c r="E4" s="3"/>
      <c r="F4" s="3" t="s">
        <v>55</v>
      </c>
      <c r="G4" s="3"/>
      <c r="H4" s="3" t="s">
        <v>56</v>
      </c>
      <c r="I4" s="3"/>
      <c r="J4" s="3" t="s">
        <v>55</v>
      </c>
      <c r="K4" s="3"/>
      <c r="L4" s="3" t="s">
        <v>57</v>
      </c>
      <c r="M4" s="3"/>
      <c r="N4" s="3" t="s">
        <v>55</v>
      </c>
      <c r="O4" s="3"/>
      <c r="P4" s="3"/>
      <c r="Q4" s="53"/>
    </row>
    <row r="5" spans="1:17" x14ac:dyDescent="0.25">
      <c r="A5" s="52"/>
      <c r="B5" s="3"/>
      <c r="C5" s="3"/>
      <c r="D5" s="41" t="s">
        <v>10</v>
      </c>
      <c r="E5" s="41"/>
      <c r="F5" s="41" t="s">
        <v>58</v>
      </c>
      <c r="G5" s="41"/>
      <c r="H5" s="41" t="s">
        <v>4</v>
      </c>
      <c r="I5" s="41"/>
      <c r="J5" s="41" t="s">
        <v>58</v>
      </c>
      <c r="K5" s="41"/>
      <c r="L5" s="41" t="s">
        <v>59</v>
      </c>
      <c r="M5" s="41"/>
      <c r="N5" s="41" t="s">
        <v>58</v>
      </c>
      <c r="O5" s="3"/>
      <c r="P5" s="3"/>
      <c r="Q5" s="53"/>
    </row>
    <row r="6" spans="1:17" ht="13.8" thickBot="1" x14ac:dyDescent="0.3">
      <c r="A6" s="57" t="s">
        <v>60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</row>
    <row r="7" spans="1:17" x14ac:dyDescent="0.25">
      <c r="A7" s="52"/>
      <c r="B7" s="3" t="s">
        <v>61</v>
      </c>
      <c r="C7" s="3"/>
      <c r="D7" s="30">
        <f>UFS_3!E19</f>
        <v>37637415</v>
      </c>
      <c r="E7" s="3"/>
      <c r="F7" s="3" t="str">
        <f>IF(ROUND(D7,4)=ROUND(UFS_1!D14+UFS_1!D15,4),"OK","No Balance")</f>
        <v>OK</v>
      </c>
      <c r="G7" s="3"/>
      <c r="H7" s="30">
        <f>UFS_3!G19</f>
        <v>6833596</v>
      </c>
      <c r="I7" s="3"/>
      <c r="J7" s="3" t="str">
        <f>IF(ROUND(H7,4)=ROUND(UFS_1!F14+UFS_1!F15,4),"OK","No Balance")</f>
        <v>OK</v>
      </c>
      <c r="K7" s="3"/>
      <c r="L7" s="30">
        <f>UFS_3!I19</f>
        <v>0</v>
      </c>
      <c r="M7" s="3"/>
      <c r="N7" s="3" t="str">
        <f>IF(ROUND(L7,4)=ROUND(UFS_1!N51+N50,4),"OK","No Balance")</f>
        <v>OK</v>
      </c>
      <c r="O7" s="3"/>
      <c r="P7" s="3"/>
      <c r="Q7" s="53"/>
    </row>
    <row r="8" spans="1:17" x14ac:dyDescent="0.25">
      <c r="A8" s="52"/>
      <c r="B8" s="3" t="s">
        <v>19</v>
      </c>
      <c r="C8" s="3"/>
      <c r="D8" s="30">
        <f>SUM(UFS_3!E22:E26)</f>
        <v>5960425</v>
      </c>
      <c r="E8" s="3"/>
      <c r="F8" s="3" t="str">
        <f>IF(ROUND(D8,4)=ROUND(UFS_1!D16,4),"OK","No Match ICCB Grants")</f>
        <v>OK</v>
      </c>
      <c r="G8" s="3"/>
      <c r="H8" s="30">
        <f>SUM(UFS_3!G22:G26)</f>
        <v>0</v>
      </c>
      <c r="I8" s="3"/>
      <c r="J8" s="3" t="str">
        <f>IF(ROUND(H8,4)=ROUND(UFS_1!F16,4),"OK","No Balance")</f>
        <v>OK</v>
      </c>
      <c r="K8" s="3"/>
      <c r="L8" s="30">
        <f>SUM(UFS_3!I22:I26)</f>
        <v>0</v>
      </c>
      <c r="M8" s="3"/>
      <c r="N8" s="3" t="str">
        <f>IF(ROUND(L8,4)=ROUND(UFS_1!N53,4),"OK","No Balance")</f>
        <v>OK</v>
      </c>
      <c r="O8" s="3"/>
      <c r="P8" s="3"/>
      <c r="Q8" s="53"/>
    </row>
    <row r="9" spans="1:17" x14ac:dyDescent="0.25">
      <c r="A9" s="52"/>
      <c r="B9" s="3" t="s">
        <v>62</v>
      </c>
      <c r="C9" s="3"/>
      <c r="D9" s="30">
        <f>UFS_3!E32</f>
        <v>5967425</v>
      </c>
      <c r="E9" s="3"/>
      <c r="F9" s="3" t="str">
        <f>IF(ROUND(D9,4)=ROUND(UFS_1!D16+UFS_1!D17,4),"OK","No Balance")</f>
        <v>OK</v>
      </c>
      <c r="G9" s="3"/>
      <c r="H9" s="30">
        <f>UFS_3!G32</f>
        <v>0</v>
      </c>
      <c r="I9" s="3"/>
      <c r="J9" s="3" t="str">
        <f>IF(ROUND(H9,4)=ROUND(UFS_1!F16+UFS_1!F17,4),"OK","No Balance")</f>
        <v>OK</v>
      </c>
      <c r="K9" s="3"/>
      <c r="L9" s="30">
        <f>UFS_3!I32</f>
        <v>0</v>
      </c>
      <c r="M9" s="3"/>
      <c r="N9" s="3" t="str">
        <f>IF(ROUND(L9,4)=ROUND(UFS_1!N53+N52,4),"OK","No Balance")</f>
        <v>OK</v>
      </c>
      <c r="O9" s="3"/>
      <c r="P9" s="3"/>
      <c r="Q9" s="53"/>
    </row>
    <row r="10" spans="1:17" x14ac:dyDescent="0.25">
      <c r="A10" s="52"/>
      <c r="B10" s="3" t="s">
        <v>63</v>
      </c>
      <c r="C10" s="3"/>
      <c r="D10" s="30">
        <f>UFS_3!E40</f>
        <v>166959</v>
      </c>
      <c r="E10" s="3"/>
      <c r="F10" s="3" t="str">
        <f>IF(ROUND(D10,4)=ROUND(UFS_1!D18,4),"OK","No Balance")</f>
        <v>OK</v>
      </c>
      <c r="G10" s="3"/>
      <c r="H10" s="30">
        <f>UFS_3!G40</f>
        <v>0</v>
      </c>
      <c r="I10" s="3"/>
      <c r="J10" s="3" t="str">
        <f>IF(ROUND(H10,4)=ROUND(UFS_1!F18,4),"OK","No Balance")</f>
        <v>OK</v>
      </c>
      <c r="K10" s="3"/>
      <c r="L10" s="30">
        <f>UFS_3!I40</f>
        <v>0</v>
      </c>
      <c r="M10" s="3"/>
      <c r="N10" s="3" t="str">
        <f>IF(ROUND(L10,4)=ROUND(UFS_1!N55,4),"OK","No Balance")</f>
        <v>OK</v>
      </c>
      <c r="O10" s="3"/>
      <c r="P10" s="3"/>
      <c r="Q10" s="53"/>
    </row>
    <row r="11" spans="1:17" x14ac:dyDescent="0.25">
      <c r="A11" s="52"/>
      <c r="B11" s="3" t="s">
        <v>64</v>
      </c>
      <c r="C11" s="3"/>
      <c r="D11" s="30">
        <f>UFS_3!E47</f>
        <v>20949837</v>
      </c>
      <c r="E11" s="3"/>
      <c r="F11" s="3" t="str">
        <f>IF(ROUND(D11,4)=ROUND(UFS_1!D19,4),"OK","No Balance")</f>
        <v>OK</v>
      </c>
      <c r="G11" s="3"/>
      <c r="H11" s="30">
        <f>UFS_3!G47</f>
        <v>0</v>
      </c>
      <c r="I11" s="3"/>
      <c r="J11" s="3" t="str">
        <f>IF(ROUND(H11,4)=ROUND(UFS_1!F19,4),"OK","No Balance")</f>
        <v>OK</v>
      </c>
      <c r="K11" s="3"/>
      <c r="L11" s="30">
        <f>UFS_3!I47</f>
        <v>0</v>
      </c>
      <c r="M11" s="3"/>
      <c r="N11" s="3" t="str">
        <f>IF(ROUND(L11,4)=ROUND(UFS_1!N56,4),"OK","No Balance")</f>
        <v>OK</v>
      </c>
      <c r="O11" s="3"/>
      <c r="P11" s="3"/>
      <c r="Q11" s="53"/>
    </row>
    <row r="12" spans="1:17" ht="13.8" thickBot="1" x14ac:dyDescent="0.3">
      <c r="A12" s="52"/>
      <c r="B12" s="3" t="s">
        <v>65</v>
      </c>
      <c r="C12" s="3"/>
      <c r="D12" s="30">
        <f>UFS_3!E56</f>
        <v>2080977</v>
      </c>
      <c r="E12" s="3"/>
      <c r="F12" s="3" t="str">
        <f>IF(ROUND(D12,4)=ROUND(UFS_1!D22,4),"OK","No Balance")</f>
        <v>OK</v>
      </c>
      <c r="G12" s="3"/>
      <c r="H12" s="30">
        <f>UFS_3!G56</f>
        <v>473293</v>
      </c>
      <c r="I12" s="3"/>
      <c r="J12" s="3" t="str">
        <f>IF(ROUND(H12,4)=ROUND(UFS_1!F22,4),"OK","No Balance")</f>
        <v>OK</v>
      </c>
      <c r="K12" s="3"/>
      <c r="L12" s="30">
        <f>UFS_3!I56</f>
        <v>0</v>
      </c>
      <c r="M12" s="3"/>
      <c r="N12" s="3" t="str">
        <f>IF(ROUND(L12,4)=ROUND(UFS_1!N69,4),"OK","No Balance")</f>
        <v>OK</v>
      </c>
      <c r="O12" s="3"/>
      <c r="P12" s="3"/>
      <c r="Q12" s="53"/>
    </row>
    <row r="13" spans="1:17" ht="13.8" thickBot="1" x14ac:dyDescent="0.3">
      <c r="A13" s="60" t="s">
        <v>24</v>
      </c>
      <c r="B13" s="61"/>
      <c r="C13" s="61"/>
      <c r="D13" s="62">
        <f>UFS_3!E58</f>
        <v>66802613</v>
      </c>
      <c r="E13" s="61"/>
      <c r="F13" s="61" t="str">
        <f>IF(ROUND(D13,4)=ROUND(UFS_1!D23,4),"OK","No Balance")</f>
        <v>OK</v>
      </c>
      <c r="G13" s="61"/>
      <c r="H13" s="62">
        <f>H7+H9+H10+H11+H12</f>
        <v>7306889</v>
      </c>
      <c r="I13" s="61"/>
      <c r="J13" s="61" t="str">
        <f>IF(ROUND(H13,4)=ROUND(UFS_1!F23,4),"OK","No Balance")</f>
        <v>OK</v>
      </c>
      <c r="K13" s="61"/>
      <c r="L13" s="62">
        <f>SUM(Edit!L7:L12)</f>
        <v>0</v>
      </c>
      <c r="M13" s="61"/>
      <c r="N13" s="61" t="str">
        <f>IF(ROUND(L13,4)=ROUND(UFS_1!N60,4),"OK","No Balance")</f>
        <v>OK</v>
      </c>
      <c r="O13" s="61"/>
      <c r="P13" s="61"/>
      <c r="Q13" s="63"/>
    </row>
    <row r="14" spans="1:17" x14ac:dyDescent="0.25">
      <c r="A14" s="5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53"/>
    </row>
    <row r="15" spans="1:17" ht="13.8" thickBot="1" x14ac:dyDescent="0.3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/>
    </row>
    <row r="16" spans="1:17" x14ac:dyDescent="0.25">
      <c r="A16" s="52"/>
      <c r="B16" s="3" t="s">
        <v>26</v>
      </c>
      <c r="C16" s="3"/>
      <c r="D16" s="30">
        <f>UFS_3!E71</f>
        <v>21054597</v>
      </c>
      <c r="E16" s="3"/>
      <c r="F16" s="3" t="str">
        <f>IF(ROUND(D16,4)=ROUND(UFS_1!D26,4),"OK","No Balance")</f>
        <v>OK</v>
      </c>
      <c r="G16" s="3"/>
      <c r="H16" s="30">
        <f>UFS_3!G71</f>
        <v>0</v>
      </c>
      <c r="I16" s="3"/>
      <c r="J16" s="3" t="str">
        <f>IF(ROUND(H16,4)=ROUND(UFS_1!F26,4),"OK","No Balance")</f>
        <v>OK</v>
      </c>
      <c r="K16" s="3"/>
      <c r="L16" s="30">
        <f>UFS_3!I71</f>
        <v>0</v>
      </c>
      <c r="M16" s="3"/>
      <c r="N16" s="3" t="str">
        <f>IF(ROUND(L16,4)=ROUND(UFS_1!N63,4),"OK","No Balance")</f>
        <v>OK</v>
      </c>
      <c r="O16" s="3"/>
      <c r="P16" s="3"/>
      <c r="Q16" s="53"/>
    </row>
    <row r="17" spans="1:17" x14ac:dyDescent="0.25">
      <c r="A17" s="52"/>
      <c r="B17" s="3" t="s">
        <v>27</v>
      </c>
      <c r="C17" s="3"/>
      <c r="D17" s="30">
        <f>UFS_3!E72</f>
        <v>3757134</v>
      </c>
      <c r="E17" s="3"/>
      <c r="F17" s="3" t="str">
        <f>IF(ROUND(D17,4)=ROUND(UFS_1!D27,4),"OK","No Balance")</f>
        <v>OK</v>
      </c>
      <c r="G17" s="3"/>
      <c r="H17" s="30">
        <f>UFS_3!G72</f>
        <v>0</v>
      </c>
      <c r="I17" s="3"/>
      <c r="J17" s="3" t="str">
        <f>IF(ROUND(H17,4)=ROUND(UFS_1!F27,4),"OK","No Balance")</f>
        <v>OK</v>
      </c>
      <c r="K17" s="3"/>
      <c r="L17" s="30">
        <f>UFS_3!I72</f>
        <v>0</v>
      </c>
      <c r="M17" s="3"/>
      <c r="N17" s="3" t="str">
        <f>IF(ROUND(L17,4)=ROUND(UFS_1!N64,4),"OK","No Balance")</f>
        <v>OK</v>
      </c>
      <c r="O17" s="3"/>
      <c r="P17" s="3"/>
      <c r="Q17" s="53"/>
    </row>
    <row r="18" spans="1:17" x14ac:dyDescent="0.25">
      <c r="A18" s="52"/>
      <c r="B18" s="3" t="s">
        <v>28</v>
      </c>
      <c r="C18" s="3"/>
      <c r="D18" s="30">
        <f>UFS_3!E73</f>
        <v>8833280</v>
      </c>
      <c r="E18" s="3"/>
      <c r="F18" s="3" t="str">
        <f>IF(ROUND(D18,4)=ROUND(UFS_1!D28,4),"OK","No Balance")</f>
        <v>OK</v>
      </c>
      <c r="G18" s="3"/>
      <c r="H18" s="30">
        <f>UFS_3!G73</f>
        <v>0</v>
      </c>
      <c r="I18" s="3"/>
      <c r="J18" s="3" t="str">
        <f>IF(ROUND(H18,4)=ROUND(UFS_1!F28,4),"OK","No Balance")</f>
        <v>OK</v>
      </c>
      <c r="K18" s="3"/>
      <c r="L18" s="30">
        <f>UFS_3!I73</f>
        <v>0</v>
      </c>
      <c r="M18" s="3"/>
      <c r="N18" s="3" t="str">
        <f>IF(ROUND(L18,4)=ROUND(UFS_1!N65,4),"OK","No Balance")</f>
        <v>OK</v>
      </c>
      <c r="O18" s="3"/>
      <c r="P18" s="3"/>
      <c r="Q18" s="53"/>
    </row>
    <row r="19" spans="1:17" x14ac:dyDescent="0.25">
      <c r="A19" s="52"/>
      <c r="B19" s="3" t="s">
        <v>29</v>
      </c>
      <c r="C19" s="3"/>
      <c r="D19" s="30">
        <f>UFS_3!E74</f>
        <v>1742280</v>
      </c>
      <c r="E19" s="3"/>
      <c r="F19" s="3" t="str">
        <f>IF(ROUND(D19,4)=ROUND(UFS_1!D29,4),"OK","No Balance")</f>
        <v>OK</v>
      </c>
      <c r="G19" s="3"/>
      <c r="H19" s="30">
        <f>UFS_3!G74</f>
        <v>0</v>
      </c>
      <c r="I19" s="3"/>
      <c r="J19" s="3" t="str">
        <f>IF(ROUND(H19,4)=ROUND(UFS_1!F29,4),"OK","No Balance")</f>
        <v>OK</v>
      </c>
      <c r="K19" s="3"/>
      <c r="L19" s="30">
        <f>UFS_3!I74</f>
        <v>0</v>
      </c>
      <c r="M19" s="3"/>
      <c r="N19" s="3" t="str">
        <f>IF(ROUND(L19,4)=ROUND(UFS_1!N66,4),"OK","No Balance")</f>
        <v>OK</v>
      </c>
      <c r="O19" s="3"/>
      <c r="P19" s="3"/>
      <c r="Q19" s="53"/>
    </row>
    <row r="20" spans="1:17" x14ac:dyDescent="0.25">
      <c r="A20" s="52"/>
      <c r="B20" s="3" t="s">
        <v>30</v>
      </c>
      <c r="C20" s="3"/>
      <c r="D20" s="30">
        <f>UFS_3!E75</f>
        <v>0</v>
      </c>
      <c r="E20" s="3"/>
      <c r="F20" s="3" t="str">
        <f>IF(ROUND(D20,4)=ROUND(UFS_1!D30,4),"OK","No Balance")</f>
        <v>OK</v>
      </c>
      <c r="G20" s="3"/>
      <c r="H20" s="30">
        <f>UFS_3!G75</f>
        <v>0</v>
      </c>
      <c r="I20" s="3"/>
      <c r="J20" s="3" t="str">
        <f>IF(ROUND(H20,4)=ROUND(UFS_1!F30,4),"OK","No Balance")</f>
        <v>OK</v>
      </c>
      <c r="K20" s="3"/>
      <c r="L20" s="30">
        <f>UFS_3!I75</f>
        <v>0</v>
      </c>
      <c r="M20" s="3"/>
      <c r="N20" s="3" t="str">
        <f>IF(ROUND(L20,4)=ROUND(UFS_1!N67,4),"OK","No Balance")</f>
        <v>OK</v>
      </c>
      <c r="O20" s="3"/>
      <c r="P20" s="3"/>
      <c r="Q20" s="53"/>
    </row>
    <row r="21" spans="1:17" x14ac:dyDescent="0.25">
      <c r="A21" s="52"/>
      <c r="B21" s="3" t="s">
        <v>31</v>
      </c>
      <c r="C21" s="3"/>
      <c r="D21" s="30">
        <f>UFS_3!E76</f>
        <v>3798</v>
      </c>
      <c r="E21" s="3"/>
      <c r="F21" s="3" t="str">
        <f>IF(ROUND(D21,4)=ROUND(UFS_1!D31,4),"OK","No Balance")</f>
        <v>OK</v>
      </c>
      <c r="G21" s="3"/>
      <c r="H21" s="30">
        <f>UFS_3!G76</f>
        <v>0</v>
      </c>
      <c r="I21" s="3"/>
      <c r="J21" s="3" t="str">
        <f>IF(ROUND(H21,4)=ROUND(UFS_1!F31,4),"OK","No Balance")</f>
        <v>OK</v>
      </c>
      <c r="K21" s="3"/>
      <c r="L21" s="30">
        <f>UFS_3!I76</f>
        <v>0</v>
      </c>
      <c r="M21" s="3"/>
      <c r="N21" s="3" t="str">
        <f>IF(ROUND(L21,4)=ROUND(UFS_1!N68,4),"OK","No Balance")</f>
        <v>OK</v>
      </c>
      <c r="O21" s="3"/>
      <c r="P21" s="3"/>
      <c r="Q21" s="53"/>
    </row>
    <row r="22" spans="1:17" x14ac:dyDescent="0.25">
      <c r="A22" s="52"/>
      <c r="B22" s="3" t="s">
        <v>32</v>
      </c>
      <c r="C22" s="3"/>
      <c r="D22" s="30">
        <f>UFS_3!E77</f>
        <v>199502</v>
      </c>
      <c r="E22" s="3"/>
      <c r="F22" s="3" t="str">
        <f>IF(ROUND(D22,4)=ROUND(UFS_1!D32,4),"OK","No Balance")</f>
        <v>OK</v>
      </c>
      <c r="G22" s="3"/>
      <c r="H22" s="30">
        <f>UFS_3!G77</f>
        <v>5697232</v>
      </c>
      <c r="I22" s="3"/>
      <c r="J22" s="3" t="str">
        <f>IF(ROUND(H22,4)=ROUND(UFS_1!F32,4),"OK","No Balance")</f>
        <v>OK</v>
      </c>
      <c r="K22" s="3"/>
      <c r="L22" s="30">
        <f>UFS_3!I77</f>
        <v>0</v>
      </c>
      <c r="M22" s="3"/>
      <c r="N22" s="3" t="str">
        <f>IF(ROUND(L22,4)=ROUND(UFS_1!N69,4),"OK","No Balance")</f>
        <v>OK</v>
      </c>
      <c r="O22" s="3"/>
      <c r="P22" s="3"/>
      <c r="Q22" s="53"/>
    </row>
    <row r="23" spans="1:17" x14ac:dyDescent="0.25">
      <c r="A23" s="52"/>
      <c r="B23" s="3" t="s">
        <v>33</v>
      </c>
      <c r="C23" s="3"/>
      <c r="D23" s="30">
        <f>UFS_3!E78</f>
        <v>17220389</v>
      </c>
      <c r="E23" s="3"/>
      <c r="F23" s="3" t="str">
        <f>IF(ROUND(D23,4)=ROUND(UFS_1!D33,4),"OK","No Balance")</f>
        <v>OK</v>
      </c>
      <c r="G23" s="3"/>
      <c r="H23" s="30">
        <f>UFS_3!G78</f>
        <v>0</v>
      </c>
      <c r="I23" s="3"/>
      <c r="J23" s="3" t="str">
        <f>IF(ROUND(H23,4)=ROUND(UFS_1!F33,4),"OK","No Balance")</f>
        <v>OK</v>
      </c>
      <c r="K23" s="3"/>
      <c r="L23" s="30">
        <f>UFS_3!I78</f>
        <v>0</v>
      </c>
      <c r="M23" s="3"/>
      <c r="N23" s="3" t="str">
        <f>IF(ROUND(L23,4)=ROUND(UFS_1!N70,4),"OK","No Balance")</f>
        <v>OK</v>
      </c>
      <c r="O23" s="3"/>
      <c r="P23" s="3"/>
      <c r="Q23" s="53"/>
    </row>
    <row r="24" spans="1:17" x14ac:dyDescent="0.25">
      <c r="A24" s="52"/>
      <c r="B24" s="3" t="s">
        <v>34</v>
      </c>
      <c r="C24" s="3"/>
      <c r="D24" s="30">
        <f>UFS_3!E79</f>
        <v>685411</v>
      </c>
      <c r="E24" s="3"/>
      <c r="F24" s="3" t="str">
        <f>IF(ROUND(D24,4)=ROUND(UFS_1!D34,4),"OK","No Balance")</f>
        <v>OK</v>
      </c>
      <c r="G24" s="3"/>
      <c r="H24" s="30">
        <f>UFS_3!G79</f>
        <v>0</v>
      </c>
      <c r="I24" s="3"/>
      <c r="J24" s="3" t="str">
        <f>IF(ROUND(H24,4)=ROUND(UFS_1!F34,4),"OK","No Balance")</f>
        <v>OK</v>
      </c>
      <c r="K24" s="3"/>
      <c r="L24" s="30">
        <f>UFS_3!I79</f>
        <v>0</v>
      </c>
      <c r="M24" s="3"/>
      <c r="N24" s="3" t="str">
        <f>IF(ROUND(L24,4)=ROUND(UFS_1!N71,4),"OK","No Balance")</f>
        <v>OK</v>
      </c>
      <c r="O24" s="3"/>
      <c r="P24" s="3"/>
      <c r="Q24" s="53"/>
    </row>
    <row r="25" spans="1:17" ht="13.8" thickBot="1" x14ac:dyDescent="0.3">
      <c r="A25" s="5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53"/>
    </row>
    <row r="26" spans="1:17" ht="13.8" thickBot="1" x14ac:dyDescent="0.3">
      <c r="A26" s="60" t="s">
        <v>35</v>
      </c>
      <c r="B26" s="61"/>
      <c r="C26" s="61"/>
      <c r="D26" s="62">
        <f>SUM(D16:D24)</f>
        <v>53496391</v>
      </c>
      <c r="E26" s="61"/>
      <c r="F26" s="61" t="str">
        <f>IF(ROUND(D26,4)=ROUND(UFS_1!D35,4),"OK","No Balance")</f>
        <v>OK</v>
      </c>
      <c r="G26" s="61"/>
      <c r="H26" s="62">
        <f>SUM(H16:H24)</f>
        <v>5697232</v>
      </c>
      <c r="I26" s="61"/>
      <c r="J26" s="61" t="str">
        <f>IF(ROUND(H26,4)=ROUND(UFS_1!F35,4),"OK","No Balance")</f>
        <v>OK</v>
      </c>
      <c r="K26" s="61"/>
      <c r="L26" s="62">
        <f>SUM(L16:L24)</f>
        <v>0</v>
      </c>
      <c r="M26" s="61"/>
      <c r="N26" s="61" t="str">
        <f>IF(ROUND(L26,4)=ROUND(UFS_1!N60,4),"OK","No Balance")</f>
        <v>OK</v>
      </c>
      <c r="O26" s="61"/>
      <c r="P26" s="61"/>
      <c r="Q26" s="63"/>
    </row>
    <row r="27" spans="1:17" x14ac:dyDescent="0.25">
      <c r="A27" s="52"/>
      <c r="B27" s="3"/>
      <c r="C27" s="3"/>
      <c r="D27" s="3"/>
      <c r="E27" s="3"/>
      <c r="F27" s="53"/>
      <c r="G27" s="3"/>
      <c r="H27" s="3"/>
      <c r="I27" s="3"/>
      <c r="J27" s="3"/>
      <c r="K27" s="3"/>
      <c r="L27" s="3"/>
      <c r="M27" s="3"/>
      <c r="N27" s="3"/>
      <c r="O27" s="3"/>
      <c r="P27" s="3"/>
      <c r="Q27" s="53"/>
    </row>
    <row r="28" spans="1:17" x14ac:dyDescent="0.25">
      <c r="A28" s="52"/>
      <c r="B28" s="3"/>
      <c r="C28" s="3"/>
      <c r="D28" s="3"/>
      <c r="E28" s="3"/>
      <c r="F28" s="53"/>
      <c r="G28" s="3"/>
      <c r="H28" s="3"/>
      <c r="I28" s="3"/>
      <c r="J28" s="3"/>
      <c r="K28" s="3"/>
      <c r="L28" s="3"/>
      <c r="M28" s="3"/>
      <c r="N28" s="3"/>
      <c r="O28" s="3"/>
      <c r="P28" s="3"/>
      <c r="Q28" s="53"/>
    </row>
    <row r="29" spans="1:17" x14ac:dyDescent="0.25">
      <c r="A29" s="64" t="s">
        <v>66</v>
      </c>
      <c r="B29" s="41"/>
      <c r="C29" s="3"/>
      <c r="D29" s="42" t="s">
        <v>67</v>
      </c>
      <c r="E29" s="42"/>
      <c r="F29" s="53"/>
      <c r="G29" s="3"/>
      <c r="H29" s="3"/>
      <c r="I29" s="40" t="s">
        <v>68</v>
      </c>
      <c r="J29" s="3"/>
      <c r="K29" s="3"/>
      <c r="L29" s="3"/>
      <c r="M29" s="3"/>
      <c r="N29" s="3"/>
      <c r="O29" s="42"/>
      <c r="P29" s="42"/>
      <c r="Q29" s="53"/>
    </row>
    <row r="30" spans="1:17" x14ac:dyDescent="0.25">
      <c r="A30" s="52"/>
      <c r="B30" s="3"/>
      <c r="C30" s="3"/>
      <c r="D30" s="3" t="s">
        <v>7</v>
      </c>
      <c r="E30" s="3"/>
      <c r="F30" s="53"/>
      <c r="G30" s="3"/>
      <c r="H30" s="3"/>
      <c r="I30" s="3"/>
      <c r="J30" s="3"/>
      <c r="K30" s="3"/>
      <c r="L30" s="3"/>
      <c r="M30" s="3"/>
      <c r="N30" s="3"/>
      <c r="O30" s="3"/>
      <c r="P30" s="43"/>
      <c r="Q30" s="53"/>
    </row>
    <row r="31" spans="1:17" x14ac:dyDescent="0.25">
      <c r="A31" s="52"/>
      <c r="B31" s="3"/>
      <c r="C31" s="3"/>
      <c r="D31" s="41" t="s">
        <v>13</v>
      </c>
      <c r="E31" s="41" t="s">
        <v>69</v>
      </c>
      <c r="F31" s="53"/>
      <c r="G31" s="3"/>
      <c r="H31" s="3"/>
      <c r="I31" s="3"/>
      <c r="J31" s="3"/>
      <c r="K31" s="3"/>
      <c r="L31" s="3"/>
      <c r="M31" s="3"/>
      <c r="N31" s="3"/>
      <c r="O31" s="41" t="s">
        <v>69</v>
      </c>
      <c r="P31" s="41"/>
      <c r="Q31" s="53"/>
    </row>
    <row r="32" spans="1:17" ht="13.8" thickBot="1" x14ac:dyDescent="0.3">
      <c r="A32" s="57" t="s">
        <v>60</v>
      </c>
      <c r="B32" s="58"/>
      <c r="C32" s="58"/>
      <c r="D32" s="58"/>
      <c r="E32" s="58"/>
      <c r="F32" s="59"/>
      <c r="G32" s="3"/>
      <c r="H32" s="3"/>
      <c r="I32" s="44"/>
      <c r="J32" s="3"/>
      <c r="K32" s="3"/>
      <c r="L32" s="3"/>
      <c r="M32" s="3"/>
      <c r="N32" s="3"/>
      <c r="O32" s="3"/>
      <c r="P32" s="3"/>
      <c r="Q32" s="53"/>
    </row>
    <row r="33" spans="1:17" ht="13.8" thickBot="1" x14ac:dyDescent="0.3">
      <c r="A33" s="52"/>
      <c r="B33" s="3" t="s">
        <v>61</v>
      </c>
      <c r="C33" s="3"/>
      <c r="D33" s="30">
        <f>UFS_4!F9</f>
        <v>0</v>
      </c>
      <c r="E33" s="3"/>
      <c r="F33" s="3" t="str">
        <f>IF(ROUND(D33,4)=ROUND(UFS_1!N14+UFS_1!N15,4),"OK","No Balance")</f>
        <v>OK</v>
      </c>
      <c r="G33" s="60"/>
      <c r="H33" s="61"/>
      <c r="I33" s="61" t="s">
        <v>25</v>
      </c>
      <c r="J33" s="61"/>
      <c r="K33" s="61"/>
      <c r="L33" s="61"/>
      <c r="M33" s="61"/>
      <c r="N33" s="45">
        <f>+UFS_5!E71</f>
        <v>107269999</v>
      </c>
      <c r="O33" s="61"/>
      <c r="P33" s="61" t="str">
        <f>IF(ROUND(N33,4)=ROUND(UFS_1!R72,4),"OK","No Balance")</f>
        <v>OK</v>
      </c>
      <c r="Q33" s="63"/>
    </row>
    <row r="34" spans="1:17" x14ac:dyDescent="0.25">
      <c r="A34" s="52"/>
      <c r="B34" s="3" t="s">
        <v>19</v>
      </c>
      <c r="C34" s="3"/>
      <c r="D34" s="30">
        <f>UFS_4!F12+UFS_4!F13</f>
        <v>813078</v>
      </c>
      <c r="E34" s="3"/>
      <c r="F34" s="53" t="str">
        <f>IF(ROUND(D34,4)=ROUND(UFS_1!N16,4),"OK","No Balance")</f>
        <v>OK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53"/>
    </row>
    <row r="35" spans="1:17" x14ac:dyDescent="0.25">
      <c r="A35" s="52"/>
      <c r="B35" s="3" t="s">
        <v>62</v>
      </c>
      <c r="C35" s="3"/>
      <c r="D35" s="30">
        <f>UFS_4!F20</f>
        <v>29894813</v>
      </c>
      <c r="E35" s="3"/>
      <c r="F35" s="53" t="str">
        <f>IF(ROUND(D35,4)=ROUND(UFS_1!N16+UFS_1!N17+UFS_1!N20+UFS_1!N21,4),"OK","No Balance")</f>
        <v>OK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53"/>
    </row>
    <row r="36" spans="1:17" x14ac:dyDescent="0.25">
      <c r="A36" s="52"/>
      <c r="B36" s="3" t="s">
        <v>63</v>
      </c>
      <c r="C36" s="3"/>
      <c r="D36" s="30">
        <f>UFS_4!F28</f>
        <v>10732250</v>
      </c>
      <c r="E36" s="3"/>
      <c r="F36" s="53" t="str">
        <f>IF(ROUND(D36,4)=ROUND(UFS_1!N18,4),"OK","No Balance")</f>
        <v>OK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53"/>
    </row>
    <row r="37" spans="1:17" x14ac:dyDescent="0.25">
      <c r="A37" s="52"/>
      <c r="B37" s="3" t="s">
        <v>64</v>
      </c>
      <c r="C37" s="3"/>
      <c r="D37" s="30">
        <f>UFS_4!F31</f>
        <v>0</v>
      </c>
      <c r="E37" s="3"/>
      <c r="F37" s="53" t="str">
        <f>IF(ROUND(D37,4)=ROUND(UFS_1!N19,4),"OK","No Balance")</f>
        <v>OK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53"/>
    </row>
    <row r="38" spans="1:17" ht="13.8" thickBot="1" x14ac:dyDescent="0.3">
      <c r="A38" s="52"/>
      <c r="B38" s="3" t="s">
        <v>65</v>
      </c>
      <c r="C38" s="3"/>
      <c r="D38" s="30">
        <f>UFS_4!F32</f>
        <v>106052</v>
      </c>
      <c r="E38" s="3"/>
      <c r="F38" s="53" t="str">
        <f>IF(ROUND(D38,4)=ROUND(UFS_1!N22,4),"OK","No Balance")</f>
        <v>OK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53"/>
    </row>
    <row r="39" spans="1:17" ht="13.8" thickBot="1" x14ac:dyDescent="0.3">
      <c r="A39" s="60"/>
      <c r="B39" s="61" t="s">
        <v>24</v>
      </c>
      <c r="C39" s="61"/>
      <c r="D39" s="62">
        <f>UFS_4!F36</f>
        <v>40733115</v>
      </c>
      <c r="E39" s="61"/>
      <c r="F39" s="63" t="str">
        <f>IF(ROUND(D39,4)=ROUND(UFS_1!N23,4),"OK","No Balance")</f>
        <v>OK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53"/>
    </row>
    <row r="40" spans="1:17" x14ac:dyDescent="0.25">
      <c r="A40" s="52"/>
      <c r="B40" s="3"/>
      <c r="C40" s="3"/>
      <c r="D40" s="3"/>
      <c r="E40" s="3"/>
      <c r="F40" s="53"/>
      <c r="G40" s="3"/>
      <c r="H40" s="3"/>
      <c r="I40" s="3"/>
      <c r="J40" s="3"/>
      <c r="K40" s="3"/>
      <c r="L40" s="3"/>
      <c r="M40" s="3"/>
      <c r="N40" s="3"/>
      <c r="O40" s="3"/>
      <c r="P40" s="3"/>
      <c r="Q40" s="53"/>
    </row>
    <row r="41" spans="1:17" x14ac:dyDescent="0.25">
      <c r="A41" s="52"/>
      <c r="B41" s="3"/>
      <c r="C41" s="3"/>
      <c r="D41" s="3"/>
      <c r="E41" s="3"/>
      <c r="F41" s="53"/>
      <c r="G41" s="3"/>
      <c r="H41" s="3"/>
      <c r="I41" s="3"/>
      <c r="J41" s="3"/>
      <c r="K41" s="3"/>
      <c r="L41" s="3"/>
      <c r="M41" s="3"/>
      <c r="N41" s="3"/>
      <c r="O41" s="3"/>
      <c r="P41" s="3"/>
      <c r="Q41" s="53"/>
    </row>
    <row r="42" spans="1:17" ht="13.8" thickBot="1" x14ac:dyDescent="0.3">
      <c r="A42" s="57" t="s">
        <v>25</v>
      </c>
      <c r="B42" s="58"/>
      <c r="C42" s="58"/>
      <c r="D42" s="58"/>
      <c r="E42" s="58"/>
      <c r="F42" s="59"/>
      <c r="G42" s="3"/>
      <c r="H42" s="3"/>
      <c r="I42" s="3"/>
      <c r="J42" s="3"/>
      <c r="K42" s="3"/>
      <c r="L42" s="3"/>
      <c r="M42" s="3"/>
      <c r="N42" s="3"/>
      <c r="O42" s="3"/>
      <c r="P42" s="3"/>
      <c r="Q42" s="53"/>
    </row>
    <row r="43" spans="1:17" x14ac:dyDescent="0.25">
      <c r="A43" s="52"/>
      <c r="B43" s="3" t="s">
        <v>26</v>
      </c>
      <c r="C43" s="3"/>
      <c r="D43" s="30">
        <f>UFS_4!F41</f>
        <v>14603129</v>
      </c>
      <c r="E43" s="3"/>
      <c r="F43" s="53" t="str">
        <f>IF(ROUND(D43,4)=ROUND(UFS_1!N26,4),"OK","No Balance")</f>
        <v>OK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53"/>
    </row>
    <row r="44" spans="1:17" x14ac:dyDescent="0.25">
      <c r="A44" s="52"/>
      <c r="B44" s="3" t="s">
        <v>27</v>
      </c>
      <c r="C44" s="3"/>
      <c r="D44" s="30">
        <f>UFS_4!F42</f>
        <v>1609366</v>
      </c>
      <c r="E44" s="3"/>
      <c r="F44" s="53" t="str">
        <f>IF(ROUND(D44,4)=ROUND(UFS_1!N27,4),"OK","No Balance")</f>
        <v>OK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53"/>
    </row>
    <row r="45" spans="1:17" x14ac:dyDescent="0.25">
      <c r="A45" s="52"/>
      <c r="B45" s="3" t="s">
        <v>28</v>
      </c>
      <c r="C45" s="3"/>
      <c r="D45" s="30">
        <f>UFS_4!F43</f>
        <v>6318312</v>
      </c>
      <c r="E45" s="3"/>
      <c r="F45" s="53" t="str">
        <f>IF(ROUND(D45,4)=ROUND(UFS_1!N28,4),"OK","No Balance")</f>
        <v>OK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53"/>
    </row>
    <row r="46" spans="1:17" x14ac:dyDescent="0.25">
      <c r="A46" s="52"/>
      <c r="B46" s="3" t="s">
        <v>29</v>
      </c>
      <c r="C46" s="3"/>
      <c r="D46" s="30">
        <f>UFS_4!F44</f>
        <v>1319418</v>
      </c>
      <c r="E46" s="3"/>
      <c r="F46" s="53" t="str">
        <f>IF(ROUND(D46,4)=ROUND(UFS_1!N29,4),"OK","No Balance")</f>
        <v>OK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53"/>
    </row>
    <row r="47" spans="1:17" x14ac:dyDescent="0.25">
      <c r="A47" s="52"/>
      <c r="B47" s="3" t="s">
        <v>30</v>
      </c>
      <c r="C47" s="3"/>
      <c r="D47" s="30">
        <f>UFS_4!F45</f>
        <v>0</v>
      </c>
      <c r="E47" s="3"/>
      <c r="F47" s="53" t="str">
        <f>IF(ROUND(D47,4)=ROUND(UFS_1!N30,4),"OK","No Balance")</f>
        <v>OK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53"/>
    </row>
    <row r="48" spans="1:17" x14ac:dyDescent="0.25">
      <c r="A48" s="52"/>
      <c r="B48" s="3" t="s">
        <v>31</v>
      </c>
      <c r="C48" s="3"/>
      <c r="D48" s="30">
        <f>UFS_4!F46</f>
        <v>476166</v>
      </c>
      <c r="E48" s="3"/>
      <c r="F48" s="53" t="str">
        <f>IF(ROUND(D48,4)=ROUND(UFS_1!N31,4),"OK","No Balance")</f>
        <v>OK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53"/>
    </row>
    <row r="49" spans="1:17" x14ac:dyDescent="0.25">
      <c r="A49" s="52"/>
      <c r="B49" s="3" t="s">
        <v>32</v>
      </c>
      <c r="C49" s="3"/>
      <c r="D49" s="30">
        <f>UFS_4!F47</f>
        <v>2442384</v>
      </c>
      <c r="E49" s="3"/>
      <c r="F49" s="53" t="str">
        <f>IF(ROUND(D49,4)=ROUND(UFS_1!N32,4),"OK","No Balance")</f>
        <v>OK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53"/>
    </row>
    <row r="50" spans="1:17" x14ac:dyDescent="0.25">
      <c r="A50" s="52"/>
      <c r="B50" s="3" t="s">
        <v>33</v>
      </c>
      <c r="C50" s="3"/>
      <c r="D50" s="30">
        <f>UFS_4!F48</f>
        <v>5613928</v>
      </c>
      <c r="E50" s="3"/>
      <c r="F50" s="53" t="str">
        <f>IF(ROUND(D50,4)=ROUND(UFS_1!N33,4),"OK","No Balance")</f>
        <v>OK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53"/>
    </row>
    <row r="51" spans="1:17" ht="13.8" thickBot="1" x14ac:dyDescent="0.3">
      <c r="A51" s="52"/>
      <c r="B51" s="3" t="s">
        <v>34</v>
      </c>
      <c r="C51" s="3"/>
      <c r="D51" s="30">
        <f>UFS_4!F49</f>
        <v>8216843</v>
      </c>
      <c r="E51" s="3"/>
      <c r="F51" s="53" t="str">
        <f>IF(ROUND(D51,4)=ROUND(UFS_1!N34,4),"OK","No Balance")</f>
        <v>OK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53"/>
    </row>
    <row r="52" spans="1:17" ht="13.8" thickBot="1" x14ac:dyDescent="0.3">
      <c r="A52" s="60"/>
      <c r="B52" s="61" t="s">
        <v>35</v>
      </c>
      <c r="C52" s="61"/>
      <c r="D52" s="62">
        <f>UFS_4!F51</f>
        <v>40599546</v>
      </c>
      <c r="E52" s="61"/>
      <c r="F52" s="63" t="str">
        <f>IF(ROUND(D52,4)=ROUND(UFS_1!N35,4),"OK","No Balance")</f>
        <v>OK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53"/>
    </row>
    <row r="53" spans="1:17" x14ac:dyDescent="0.25">
      <c r="A53" s="65"/>
      <c r="B53" s="66"/>
      <c r="C53" s="66"/>
      <c r="D53" s="66"/>
      <c r="E53" s="66"/>
      <c r="F53" s="67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7"/>
    </row>
  </sheetData>
  <sheetProtection algorithmName="SHA-512" hashValue="d0pLEO4Yxy8s/RJY9MWXRulKjBz172n5rfcVVdDMXvaqSqhXNmUOVP9fa5rg4Fb5ESx8RBTCLwn7SUKVBgftWQ==" saltValue="vmT9Djsh7ozJpXMf/T7A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UFS_1</vt:lpstr>
      <vt:lpstr>UFS_2</vt:lpstr>
      <vt:lpstr>UFS_3</vt:lpstr>
      <vt:lpstr>UFS_4</vt:lpstr>
      <vt:lpstr>UFS_5</vt:lpstr>
      <vt:lpstr>Edit</vt:lpstr>
      <vt:lpstr>UFS_1!Print_Area</vt:lpstr>
      <vt:lpstr>UFS_2!Print_Area</vt:lpstr>
      <vt:lpstr>UFS_3!Print_Area</vt:lpstr>
      <vt:lpstr>UFS_4!Print_Area</vt:lpstr>
      <vt:lpstr>UFS_5!Print_Area</vt:lpstr>
      <vt:lpstr>UFS_1!Print_Titles</vt:lpstr>
      <vt:lpstr>UFS_3!Print_Titles</vt:lpstr>
      <vt:lpstr>UFS_5!Print_Titles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and ebel</dc:creator>
  <cp:lastModifiedBy>Darla S. Cardine</cp:lastModifiedBy>
  <cp:lastPrinted>2017-08-17T20:29:21Z</cp:lastPrinted>
  <dcterms:created xsi:type="dcterms:W3CDTF">2006-07-17T14:32:19Z</dcterms:created>
  <dcterms:modified xsi:type="dcterms:W3CDTF">2020-12-31T18:13:27Z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